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meteva_TS\Desktop\паспорт корректировка 2024+\"/>
    </mc:Choice>
  </mc:AlternateContent>
  <bookViews>
    <workbookView xWindow="588" yWindow="600" windowWidth="21012" windowHeight="12900" tabRatio="836" activeTab="1"/>
  </bookViews>
  <sheets>
    <sheet name="Титульный лист" sheetId="1" r:id="rId1"/>
    <sheet name="План мероприятий" sheetId="2" r:id="rId2"/>
    <sheet name="Команда проекта" sheetId="3" r:id="rId3"/>
    <sheet name="План кассового освоения " sheetId="7" r:id="rId4"/>
    <sheet name="Организация учебного процесса" sheetId="4" r:id="rId5"/>
    <sheet name="График заседания штаба " sheetId="5" r:id="rId6"/>
    <sheet name="План работы со СМИ" sheetId="6" r:id="rId7"/>
  </sheets>
  <definedNames>
    <definedName name="_xlnm.Print_Area" localSheetId="5">'График заседания штаба '!$A$1:$C$9</definedName>
    <definedName name="_xlnm.Print_Area" localSheetId="4">'Организация учебного процесса'!$A$1:$G$17</definedName>
    <definedName name="_xlnm.Print_Area" localSheetId="1">'План мероприятий'!$A$1:$G$53</definedName>
    <definedName name="_xlnm.Print_Area" localSheetId="0">'Титульный лист'!$A$1:$D$25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2" l="1"/>
  <c r="C51" i="2"/>
  <c r="P16" i="7" l="1"/>
  <c r="N14" i="7"/>
  <c r="N16" i="7" s="1"/>
  <c r="C19" i="1"/>
  <c r="H24" i="1"/>
  <c r="I24" i="1"/>
  <c r="F24" i="1"/>
  <c r="G24" i="1"/>
  <c r="E24" i="1"/>
  <c r="B6" i="7"/>
  <c r="C6" i="7"/>
  <c r="D6" i="7"/>
  <c r="E6" i="7"/>
  <c r="M6" i="7"/>
  <c r="B7" i="7"/>
  <c r="C7" i="7"/>
  <c r="D7" i="7"/>
  <c r="E7" i="7"/>
  <c r="M7" i="7"/>
  <c r="C5" i="7"/>
  <c r="D5" i="7"/>
  <c r="E5" i="7"/>
  <c r="M5" i="7"/>
  <c r="B5" i="7"/>
  <c r="E8" i="7"/>
  <c r="C8" i="7"/>
  <c r="J22" i="1"/>
  <c r="J20" i="1" s="1"/>
  <c r="I22" i="1"/>
  <c r="I20" i="1" s="1"/>
  <c r="J19" i="1"/>
  <c r="J24" i="1" s="1"/>
  <c r="E16" i="7"/>
  <c r="D16" i="7"/>
  <c r="C16" i="7"/>
  <c r="B16" i="7"/>
  <c r="H22" i="1"/>
  <c r="C22" i="1" l="1"/>
  <c r="H20" i="1"/>
  <c r="C20" i="1" s="1"/>
  <c r="D8" i="7"/>
  <c r="I13" i="7"/>
  <c r="K13" i="7"/>
  <c r="K14" i="7" s="1"/>
  <c r="B8" i="7"/>
  <c r="K19" i="7"/>
  <c r="G13" i="7"/>
  <c r="F13" i="7"/>
  <c r="F14" i="7" s="1"/>
  <c r="I19" i="7"/>
  <c r="I14" i="7"/>
  <c r="I6" i="7" s="1"/>
  <c r="K5" i="7"/>
  <c r="G19" i="7"/>
  <c r="I5" i="7"/>
  <c r="L13" i="7"/>
  <c r="J13" i="7"/>
  <c r="H13" i="7"/>
  <c r="H14" i="7" s="1"/>
  <c r="H6" i="7" s="1"/>
  <c r="J5" i="7"/>
  <c r="F15" i="7"/>
  <c r="F7" i="7" s="1"/>
  <c r="K6" i="7"/>
  <c r="F19" i="7"/>
  <c r="I15" i="7"/>
  <c r="I7" i="7" s="1"/>
  <c r="G15" i="7"/>
  <c r="G7" i="7" s="1"/>
  <c r="K15" i="7"/>
  <c r="K7" i="7" s="1"/>
  <c r="F6" i="7"/>
  <c r="H15" i="7"/>
  <c r="H7" i="7" s="1"/>
  <c r="J15" i="7"/>
  <c r="J7" i="7" s="1"/>
  <c r="L15" i="7"/>
  <c r="L7" i="7" s="1"/>
  <c r="C18" i="1"/>
  <c r="I8" i="7" l="1"/>
  <c r="H19" i="7"/>
  <c r="P13" i="7"/>
  <c r="F5" i="7"/>
  <c r="H5" i="7"/>
  <c r="K8" i="7"/>
  <c r="G14" i="7"/>
  <c r="G6" i="7" s="1"/>
  <c r="G5" i="7"/>
  <c r="L19" i="7"/>
  <c r="L14" i="7"/>
  <c r="L6" i="7" s="1"/>
  <c r="L5" i="7"/>
  <c r="J19" i="7"/>
  <c r="J14" i="7"/>
  <c r="J6" i="7" s="1"/>
  <c r="J8" i="7"/>
  <c r="N7" i="7"/>
  <c r="G8" i="7"/>
  <c r="H8" i="7"/>
  <c r="F8" i="7"/>
  <c r="P15" i="7"/>
  <c r="D21" i="1"/>
  <c r="D22" i="1"/>
  <c r="D20" i="1"/>
  <c r="J12" i="7"/>
  <c r="I12" i="7"/>
  <c r="N10" i="7"/>
  <c r="N11" i="7"/>
  <c r="N9" i="7"/>
  <c r="N6" i="7" l="1"/>
  <c r="P14" i="7"/>
  <c r="L8" i="7"/>
  <c r="N8" i="7" s="1"/>
  <c r="N5" i="7"/>
  <c r="D19" i="1"/>
  <c r="E38" i="2"/>
  <c r="D38" i="2"/>
  <c r="E24" i="2"/>
  <c r="D24" i="2"/>
  <c r="E13" i="2"/>
  <c r="D13" i="2"/>
  <c r="C12" i="2"/>
  <c r="C13" i="2" l="1"/>
  <c r="C38" i="2"/>
  <c r="H12" i="7" l="1"/>
  <c r="G12" i="7"/>
  <c r="F12" i="7"/>
  <c r="E12" i="7"/>
  <c r="D12" i="7"/>
  <c r="C12" i="7"/>
  <c r="B12" i="7"/>
  <c r="N12" i="7" l="1"/>
  <c r="C17" i="2"/>
  <c r="C20" i="2"/>
  <c r="C14" i="2" l="1"/>
  <c r="C19" i="2"/>
  <c r="C24" i="2"/>
  <c r="C18" i="2"/>
  <c r="C21" i="2"/>
  <c r="C16" i="2"/>
  <c r="C22" i="2"/>
  <c r="C25" i="2"/>
  <c r="C26" i="2"/>
  <c r="C27" i="2"/>
  <c r="C28" i="2"/>
  <c r="C29" i="2"/>
  <c r="C30" i="2"/>
  <c r="C31" i="2"/>
  <c r="C32" i="2"/>
  <c r="C33" i="2"/>
  <c r="C35" i="2"/>
  <c r="C36" i="2"/>
  <c r="C37" i="2"/>
  <c r="C48" i="2"/>
  <c r="C49" i="2"/>
  <c r="C50" i="2"/>
  <c r="C15" i="2"/>
  <c r="C23" i="2"/>
</calcChain>
</file>

<file path=xl/sharedStrings.xml><?xml version="1.0" encoding="utf-8"?>
<sst xmlns="http://schemas.openxmlformats.org/spreadsheetml/2006/main" count="357" uniqueCount="282">
  <si>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</si>
  <si>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</si>
  <si>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</si>
  <si>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ПРИЛОЖЕНИЕ №1
к паспорту регионального проекта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</si>
  <si>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</si>
  <si>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</si>
  <si>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</si>
  <si>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</si>
  <si>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</si>
  <si>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</si>
  <si>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</si>
  <si>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2. Команда проекта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</si>
  <si>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</si>
  <si>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</si>
  <si>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</si>
  <si>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</si>
  <si>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</si>
  <si>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</si>
  <si>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</si>
  <si>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</si>
  <si>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</si>
  <si>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</si>
  <si>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</si>
  <si>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</si>
  <si>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</si>
  <si>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ПАСПОРТ
проекта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</si>
  <si>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</si>
  <si>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</si>
  <si>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</si>
  <si>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</si>
  <si>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Бюджет МО</t>
  </si>
  <si>
    <t>Внебюджетные источники</t>
  </si>
  <si>
    <t>тыс. руб.</t>
  </si>
  <si>
    <t>%</t>
  </si>
  <si>
    <t>ГП РФ "Развитие образования "</t>
  </si>
  <si>
    <t>Строительно-монтажные работы</t>
  </si>
  <si>
    <t>5.</t>
  </si>
  <si>
    <t>Прием и установка учебного оборудования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</si>
  <si>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</si>
  <si>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</si>
  <si>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Болотникова Светлана Михайловна</t>
  </si>
  <si>
    <t>Источник финансирования (СМР + оснащение)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</si>
  <si>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</si>
  <si>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</si>
  <si>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</si>
  <si>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</si>
  <si>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</si>
  <si>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</si>
  <si>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</si>
  <si>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</si>
  <si>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</si>
  <si>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</si>
  <si>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</si>
  <si>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</si>
  <si>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</si>
  <si>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</si>
  <si>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</si>
  <si>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</si>
  <si>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Заключение контракта на капитальный ремонт</t>
  </si>
  <si>
    <t>4.1.</t>
  </si>
  <si>
    <t>4.2.</t>
  </si>
  <si>
    <t>Заключение контракта на приобретение учебного оборудования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</si>
  <si>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</si>
  <si>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</si>
  <si>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</si>
  <si>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</si>
  <si>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</si>
  <si>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</si>
  <si>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</si>
  <si>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</si>
  <si>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</si>
  <si>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Закупочные процедуры на оснащение</t>
  </si>
  <si>
    <t>Начало образовательного процесса</t>
  </si>
  <si>
    <t>Министр образования и науки УР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</si>
  <si>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</si>
  <si>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</si>
  <si>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</si>
  <si>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</si>
  <si>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</si>
  <si>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Подготовительный этап</t>
  </si>
  <si>
    <t>Разработка ПСД</t>
  </si>
  <si>
    <t>1.</t>
  </si>
  <si>
    <t>Мальцева Людмила Геннадьевна</t>
  </si>
  <si>
    <t>2.</t>
  </si>
  <si>
    <t>2.10.</t>
  </si>
  <si>
    <t>3.</t>
  </si>
  <si>
    <t>3.3.</t>
  </si>
  <si>
    <t>3.4.</t>
  </si>
  <si>
    <t>3.5.</t>
  </si>
  <si>
    <t>3.6.</t>
  </si>
  <si>
    <t>3.7.</t>
  </si>
  <si>
    <t>3.8.</t>
  </si>
  <si>
    <t>3.9.</t>
  </si>
  <si>
    <t>4.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</si>
  <si>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</si>
  <si>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</si>
  <si>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</si>
  <si>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</si>
  <si>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</si>
  <si>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</si>
  <si>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</si>
  <si>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</si>
  <si>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</si>
  <si>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</si>
  <si>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 xml:space="preserve">7. </t>
  </si>
  <si>
    <t>Заместитель министра образования и науки УР</t>
  </si>
  <si>
    <t>Начальник отдела общего и дошкольного образования Минобразования УР</t>
  </si>
  <si>
    <t>Начальник отдела экономического анализа, прогноза и межбюджетных отношений Минобразования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</si>
  <si>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</si>
  <si>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Как организован учебный процесс </t>
  </si>
  <si>
    <t>Наличие протокола встречи с родителями</t>
  </si>
  <si>
    <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</si>
  <si>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</si>
  <si>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</si>
  <si>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</si>
  <si>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</si>
  <si>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</si>
  <si>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</si>
  <si>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</si>
  <si>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Начало ремонтных работ/закупка оборудования</t>
  </si>
  <si>
    <t>Социальные сети, сайт ОУ.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</si>
  <si>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</si>
  <si>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</si>
  <si>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</si>
  <si>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Социальные сети, сайт ОУ, печатные СМИ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</si>
  <si>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</si>
  <si>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</si>
  <si>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</si>
  <si>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</si>
  <si>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Изучение общественного мнения о проекте, освещение образовательного процесса в течение года</t>
  </si>
  <si>
    <t>Планируемая дата</t>
  </si>
  <si>
    <t>Планируемая работа</t>
  </si>
  <si>
    <t>Январь</t>
  </si>
  <si>
    <t>Февраль</t>
  </si>
  <si>
    <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</si>
  <si>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Обсуждение дизайнерских решений и иных решений в рамках подготовки и проведения капитального ремонта</t>
  </si>
  <si>
    <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</si>
  <si>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Контроль за  соблюдением  сроков дорожных карт  по проведению ремонтных работ и закупочных процедур</t>
  </si>
  <si>
    <t>Приемка общеобразовательной организации. Подготовка торжественного открытия школы после капитального ремонта</t>
  </si>
  <si>
    <t>Отчет о выполнении</t>
  </si>
  <si>
    <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</si>
  <si>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Заместитель руководителя ГКУ УР "ЦФЭИМО"</t>
  </si>
  <si>
    <t>Инспектор по контролю ГКУ УР "ЦФЭИМО"</t>
  </si>
  <si>
    <t>Петрова Наталья Владимировна</t>
  </si>
  <si>
    <t>Подписание соглашений о предоставлении субсидий на СМР с муниципальными образованиями</t>
  </si>
  <si>
    <t>Сбор заявок от муниципальных образований по оснащению объектов</t>
  </si>
  <si>
    <t>Доведение лимитов на СМР до муниципальных образований (для объектов 2024 года)</t>
  </si>
  <si>
    <t>Доведение лимитов на оснащение до муниципальных образований (для объектов 2024 года)</t>
  </si>
  <si>
    <t>Подготовка инфраструктурных листов по закупке оснащения</t>
  </si>
  <si>
    <t>Подписание соглашений с муниципальными образованиями о предоставлении субсидий на оснащение</t>
  </si>
  <si>
    <t>Заместитель начальника Управления экономической политики, исполнения бюджета и развития материальной базы системы образования Минобразования УР</t>
  </si>
  <si>
    <t>Киселева Ольга Сергеевна</t>
  </si>
  <si>
    <t>Заместитель начальника Управления-Начальник отдела планирования строительства объектов социальной сферы Управления строительства объектов бюджетной сферы Минстроя УР</t>
  </si>
  <si>
    <t>Закупочные процедуры на СМР</t>
  </si>
  <si>
    <t>Благодатский Сергей Александрович</t>
  </si>
  <si>
    <t>Заместитель министра строительства, жилищно-коммунального хозяйства и энергетики УР</t>
  </si>
  <si>
    <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 )</t>
    </r>
  </si>
  <si>
    <t>Март-апрель</t>
  </si>
  <si>
    <t>Май</t>
  </si>
  <si>
    <t>Стартовое информирование об основном содержании и этапах реализации проекта</t>
  </si>
  <si>
    <t>Фотофиксация первоначального состояния помещений для последующего сравнения (соблюсти все ракурсы до и после)</t>
  </si>
  <si>
    <t>Окончание ремонтных работ/ установка и настройка оборудования, приемка</t>
  </si>
  <si>
    <t>Зуев А.М.</t>
  </si>
  <si>
    <t>Зуев Алексей Михайлович</t>
  </si>
  <si>
    <t>Директор МУ г. Сарапула "Служба заказчика по СР и КР"</t>
  </si>
  <si>
    <t>Третьякова Юлия Анатольевна</t>
  </si>
  <si>
    <t>Директор МБОУ СОШ №15</t>
  </si>
  <si>
    <t>Шестаков Виктор Михайлович</t>
  </si>
  <si>
    <t>Глава города Сарапула</t>
  </si>
  <si>
    <t>Шакиров Денис Зуфарович</t>
  </si>
  <si>
    <t>Заместитель Главы Администрации города Сарапула по социальной сфере</t>
  </si>
  <si>
    <t xml:space="preserve">Агапитова Ольга Николаевна </t>
  </si>
  <si>
    <t>Начальник СК и МТО ОДО УО</t>
  </si>
  <si>
    <t>Красноперов Владимир Александрович</t>
  </si>
  <si>
    <t>Начальник Управления образования</t>
  </si>
  <si>
    <t xml:space="preserve">Рабочая группа </t>
  </si>
  <si>
    <t>Глухова Наталья Леонидовна</t>
  </si>
  <si>
    <t>Капитальный ремонт МБОУ СОШ №15 по адресу: УР, г. Сарапул, ул. Гоголя, д.23</t>
  </si>
  <si>
    <t>816чел.</t>
  </si>
  <si>
    <t xml:space="preserve">МБОУ СОШ №12                    1 смена                                       1 «а» - 25  чел.   
1 «б» -21 чел.
1 «в» -26 чел.  
1 «г» - 26 чел. 
2 смена
2 «а» - 26 чел.
2 «б» - 23 чел.
2 «в» - 24 чел.
3 «а» - 25 чел.
3 «б» - 22 чел.
3 «в» - 26 чел.
4 «а» - 23 чел.
4 «б» - 21 чел.
4 «в» -26 чел.
Договор на организацию питания.               
</t>
  </si>
  <si>
    <t xml:space="preserve">МБОУ «Лицей №18»
2 смена
5 «а» - 26 чел.
5 «б» - 28 чел.
5 «в» -27 чел.
5 «г» - 27 чел.
5 «д»  -10 чел.
6 «а» - 24 чел.
6 «б» - 25 чел.
6 «в» - 26 чел.
6 «г» - 21 чел.
7 «а» - 23 чел.
7 «б» -26 чел.
7 «в» -24 чел.
7 «г» -17 чел.
8 «а» - 27 чел.
8 «б» - 27 чел.
8 «в» - 30 чел.
Договор на организацию питания.               
</t>
  </si>
  <si>
    <t xml:space="preserve">МБОУ «Лицей №18»
1 смена 
11 «А» - 21 чел.
2 смена
10 «А» - 22 чел.
МБОУ СОШ №23
2 смена 
9 «А»- 23 чел.
9 «Б» - 24 чел.
9 «В» - 24 чел.
Договор на организацию питания.               
</t>
  </si>
  <si>
    <t>план-график</t>
  </si>
  <si>
    <t>заявка</t>
  </si>
  <si>
    <t>извещение</t>
  </si>
  <si>
    <t>протокол</t>
  </si>
  <si>
    <t>контракт</t>
  </si>
  <si>
    <t>Болотникова Светлана Михайловна, Министр образования и науки УР</t>
  </si>
  <si>
    <t>Шестаков Виктор Михайлович, Глава города Сарапула</t>
  </si>
  <si>
    <t>Шакиров Денис Зуфарович, заместитель Главы Администрации города Сарапула по социальной сфере</t>
  </si>
  <si>
    <t xml:space="preserve"> Общешкольные родительские собрания по вопросам организации образовательного процесса в условиях капитального ремонта</t>
  </si>
  <si>
    <t>Организация учебного процесса  при  проведении капитального ремонта объекта "МБОУ СОШ №15 по адресу: УР, г. Сарапул, ул. Гоголя, д.23"</t>
  </si>
  <si>
    <t>Приложение 2 
к паспорту объекта</t>
  </si>
  <si>
    <t>Раздел 3. План кассовых выплат</t>
  </si>
  <si>
    <t>Уровень бюджета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</si>
  <si>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</si>
  <si>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</si>
  <si>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</si>
  <si>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</si>
  <si>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</si>
  <si>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</si>
  <si>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</si>
  <si>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</si>
  <si>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</si>
  <si>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</si>
  <si>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Федеральный бюджет, тыс. руб.</t>
  </si>
  <si>
    <t>Республиканский бюджет (софинансирование), тыс. руб.</t>
  </si>
  <si>
    <t>Республиканский бюджет (сверх установленного уровня софинансирования), тыс. руб.</t>
  </si>
  <si>
    <t>ИТОГО</t>
  </si>
  <si>
    <t>Медиаплан по информационному сопровождению капитального ремонта по объекту "Капитальный ремонт МБОУ СОШ №15 по адресу: УР, г. Сарапул, ул. Гоголя, д.23"</t>
  </si>
  <si>
    <t>График заседания Штаба родительского общественного контроля в ходе выполнения капитального ремонта объекта "Капитальный ремонт МБОУ СОШ №15 по адресу: УР, г. Сарапул, ул. Гоголя, д.23"</t>
  </si>
  <si>
    <t>Третьякова Ю.А.</t>
  </si>
  <si>
    <t xml:space="preserve">Председатель родительского комитета </t>
  </si>
  <si>
    <t>Социальные сети, сайт ОУ, городская газета</t>
  </si>
  <si>
    <t>Панасенко Светлана Сергеевна</t>
  </si>
  <si>
    <t>Глухов Александр Юрьевич</t>
  </si>
  <si>
    <t>Заместитель Главы Администрации города Сарапула по строительству и жилищно-коммунальному хозяйству</t>
  </si>
  <si>
    <t>Глухова Н.Л.</t>
  </si>
  <si>
    <t>Третьякова Ю.А..</t>
  </si>
  <si>
    <t>589 чел . / 4491,6 кв.м</t>
  </si>
  <si>
    <t>Галиева Наталья Николаевна</t>
  </si>
  <si>
    <t xml:space="preserve">Начальник Управления финансов г. Сарапула </t>
  </si>
  <si>
    <t>техническое задание/ Спецификация</t>
  </si>
  <si>
    <t>Зуев А.М., Шеремета Н.В.</t>
  </si>
  <si>
    <t>Шеремета Николай Витальевич</t>
  </si>
  <si>
    <t>ООО "Институт комплексного развития"</t>
  </si>
  <si>
    <t>ПЛАН МЕРОПРИЯТИЙ
по реализации проекта "Капитальный ремонт МБОУ СОШ №15 по адресу: УР, г. Сарапул, ул. Гоголя, д.23"</t>
  </si>
  <si>
    <t>Петрова Н.В.</t>
  </si>
  <si>
    <t>Галиева Н.Н./Петрова Н.В., Сухих В.Н.</t>
  </si>
  <si>
    <t>Шестаков В.М./ Петрова Н.В.</t>
  </si>
  <si>
    <t>Третьякова Ю.А./ Орлова О.В.</t>
  </si>
  <si>
    <t>Ценева Н.С., Орлова О.В.</t>
  </si>
  <si>
    <t>Галиева Н.Н./Мальцева Л.Г., Сухих В.Н.</t>
  </si>
  <si>
    <t>Шестаков В.М./ Орлова О.В.</t>
  </si>
  <si>
    <t>Третьякова Ю.А./ Симушина Э.П.</t>
  </si>
  <si>
    <t>Третьякова Ю.А. / Симушина Э.П.</t>
  </si>
  <si>
    <t>Зуев А.М./Киселева О.С., Варачев Д.Г.</t>
  </si>
  <si>
    <t>Зуев А.М,/Киселева О.С., Варачев Д.Г.</t>
  </si>
  <si>
    <t>Глухова Н.Л./Третьякова Ю.А./Орлова О.В.</t>
  </si>
  <si>
    <t>Третьякова Ю.А/Орлова О.В.</t>
  </si>
  <si>
    <t>27.12.2021-01.09.2025</t>
  </si>
  <si>
    <t>Мощность объекта (мест, площадь ремонтируемого здания, ...)</t>
  </si>
  <si>
    <t>_______________ В.М. Шестаков</t>
  </si>
  <si>
    <t>Проектно-сметная документация</t>
  </si>
  <si>
    <t>Распоряжение Правительства УР</t>
  </si>
  <si>
    <t>Уведомление о лимитах на СМР</t>
  </si>
  <si>
    <t>Соглашения о предоставлении субсидий на СМР</t>
  </si>
  <si>
    <t>Список оснащения</t>
  </si>
  <si>
    <t xml:space="preserve">Заявки на оснащение </t>
  </si>
  <si>
    <t>Постановление Правительства УР</t>
  </si>
  <si>
    <t>Соглашения о предоставлении субсидий</t>
  </si>
  <si>
    <t>Дизайн-проект</t>
  </si>
  <si>
    <t>Календарный учебный план</t>
  </si>
  <si>
    <t>План-график</t>
  </si>
  <si>
    <t>Заявка</t>
  </si>
  <si>
    <t>Техническое задание/ Спецификация</t>
  </si>
  <si>
    <t>Извещение</t>
  </si>
  <si>
    <t>Протокол</t>
  </si>
  <si>
    <t>Контракт</t>
  </si>
  <si>
    <t>Подготовка Распоряжения Правительства УР об утверждении Перечня объектов капитального ремонта, финансируемых за счет средств бюджета УР (для объектов 2024 года)</t>
  </si>
  <si>
    <t>Подготовка постановления Правительства УР о распределении бюджетных ассигнований муниципальным образованиям на оснащение</t>
  </si>
  <si>
    <t>Зам. руководителя по отрасли образования МКУ "ЦБУ и О г. Сарапула"</t>
  </si>
  <si>
    <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(возможно будет заключен договор с другой школой), в какую смену. Как будет организовано питание)</t>
    </r>
  </si>
  <si>
    <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(возможно будет заключен договор с другой школой), в какую смену. Как будет организовано питание)</t>
    </r>
  </si>
  <si>
    <r>
      <t xml:space="preserve">с 5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(возможно будет заключен договор с другой школой), в какую смену. Как будет организовано питание)</t>
    </r>
  </si>
  <si>
    <t>Февраль - сентябрь 2024-2025</t>
  </si>
  <si>
    <t>Август-сентябрь  2025г.</t>
  </si>
  <si>
    <t>Начальник УО, глава МО, родители посещают школу, участвуют в торжественном открытии. Делаются фотографии и видео для дальнейшего использования в работе</t>
  </si>
  <si>
    <t>Январь-февраль</t>
  </si>
  <si>
    <t>Апрель-сентябрь 2024-2025</t>
  </si>
  <si>
    <t>Сентябрь 2025</t>
  </si>
  <si>
    <t>1 сентября 2025</t>
  </si>
  <si>
    <t>Июль -август 2025</t>
  </si>
  <si>
    <t>Средства федерального, регионального, местного бюджетов</t>
  </si>
  <si>
    <t>Стоимость объекта (СМР+оснащение)</t>
  </si>
  <si>
    <t>СМР через СЗ</t>
  </si>
  <si>
    <t>2024 год</t>
  </si>
  <si>
    <t>2025 год</t>
  </si>
  <si>
    <t xml:space="preserve"> </t>
  </si>
  <si>
    <t>оснащение</t>
  </si>
  <si>
    <t>6.3.</t>
  </si>
  <si>
    <t>6.4.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</si>
</sst>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.mm\.yyyy"/>
    <numFmt numFmtId="165" formatCode="dd/mm/yy"/>
    <numFmt numFmtId="166" formatCode="[$-F800]dddd\,\ mmmm\ dd\,\ yyyy"/>
    <numFmt numFmtId="167" formatCode="0.0%"/>
    <numFmt numFmtId="168" formatCode="#,##0.00000_р_."/>
    <numFmt numFmtId="169" formatCode="#,##0.000_р_."/>
    <numFmt numFmtId="170" formatCode="#,##0.000"/>
  </numFmts>
  <fonts count="25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Arial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3"/>
    <xf numFmtId="0" fontId="8" fillId="0" borderId="3"/>
    <xf numFmtId="0" fontId="19" fillId="0" borderId="3"/>
    <xf numFmtId="9" fontId="23" fillId="0" borderId="0" applyFont="0" applyFill="0" applyBorder="0" applyAlignment="0" applyProtection="0"/>
  </cellStyleXfs>
  <cellXfs count="22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Font="1" applyAlignment="1"/>
    <xf numFmtId="0" fontId="3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3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9" fillId="0" borderId="3" xfId="1"/>
    <xf numFmtId="0" fontId="12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vertical="top" wrapText="1"/>
    </xf>
    <xf numFmtId="0" fontId="12" fillId="0" borderId="14" xfId="1" applyFont="1" applyBorder="1" applyAlignment="1">
      <alignment horizontal="center" vertical="top" wrapText="1"/>
    </xf>
    <xf numFmtId="0" fontId="12" fillId="0" borderId="14" xfId="1" applyFont="1" applyBorder="1"/>
    <xf numFmtId="0" fontId="12" fillId="0" borderId="14" xfId="1" applyFont="1" applyBorder="1" applyAlignment="1">
      <alignment horizontal="center" vertical="top"/>
    </xf>
    <xf numFmtId="0" fontId="0" fillId="0" borderId="0" xfId="0"/>
    <xf numFmtId="0" fontId="15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/>
    <xf numFmtId="0" fontId="7" fillId="4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/>
    </xf>
    <xf numFmtId="14" fontId="1" fillId="4" borderId="14" xfId="0" applyNumberFormat="1" applyFont="1" applyFill="1" applyBorder="1" applyAlignment="1">
      <alignment vertical="top"/>
    </xf>
    <xf numFmtId="0" fontId="7" fillId="5" borderId="12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8" fillId="0" borderId="3" xfId="2" applyFont="1" applyAlignment="1"/>
    <xf numFmtId="0" fontId="17" fillId="0" borderId="14" xfId="2" applyFont="1" applyBorder="1" applyAlignment="1"/>
    <xf numFmtId="0" fontId="18" fillId="0" borderId="14" xfId="2" applyFont="1" applyBorder="1" applyAlignment="1">
      <alignment horizontal="center" vertical="center"/>
    </xf>
    <xf numFmtId="0" fontId="17" fillId="0" borderId="14" xfId="2" applyFont="1" applyBorder="1" applyAlignment="1">
      <alignment wrapText="1"/>
    </xf>
    <xf numFmtId="0" fontId="17" fillId="0" borderId="14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0" borderId="24" xfId="0" applyFont="1" applyBorder="1" applyAlignment="1">
      <alignment horizontal="center" vertical="center" wrapText="1"/>
    </xf>
    <xf numFmtId="0" fontId="7" fillId="0" borderId="0" xfId="0" applyFont="1"/>
    <xf numFmtId="0" fontId="7" fillId="4" borderId="13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7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/>
    </xf>
    <xf numFmtId="0" fontId="2" fillId="0" borderId="0" xfId="0" applyFont="1" applyAlignment="1"/>
    <xf numFmtId="0" fontId="1" fillId="9" borderId="12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166" fontId="7" fillId="0" borderId="4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9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7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14" fontId="7" fillId="4" borderId="14" xfId="0" applyNumberFormat="1" applyFont="1" applyFill="1" applyBorder="1" applyAlignment="1">
      <alignment vertical="top"/>
    </xf>
    <xf numFmtId="49" fontId="6" fillId="3" borderId="4" xfId="0" applyNumberFormat="1" applyFont="1" applyFill="1" applyBorder="1" applyAlignment="1">
      <alignment vertical="top" wrapText="1"/>
    </xf>
    <xf numFmtId="14" fontId="1" fillId="3" borderId="13" xfId="0" applyNumberFormat="1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14" fontId="7" fillId="0" borderId="13" xfId="0" applyNumberFormat="1" applyFont="1" applyFill="1" applyBorder="1" applyAlignment="1">
      <alignment vertical="top"/>
    </xf>
    <xf numFmtId="14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49" fontId="6" fillId="9" borderId="4" xfId="0" applyNumberFormat="1" applyFont="1" applyFill="1" applyBorder="1" applyAlignment="1">
      <alignment vertical="top" wrapText="1"/>
    </xf>
    <xf numFmtId="0" fontId="1" fillId="9" borderId="11" xfId="0" applyFont="1" applyFill="1" applyBorder="1" applyAlignment="1">
      <alignment vertical="top"/>
    </xf>
    <xf numFmtId="14" fontId="1" fillId="9" borderId="1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/>
    </xf>
    <xf numFmtId="14" fontId="1" fillId="3" borderId="21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49" fontId="1" fillId="4" borderId="4" xfId="0" applyNumberFormat="1" applyFont="1" applyFill="1" applyBorder="1" applyAlignment="1">
      <alignment vertical="top" wrapText="1"/>
    </xf>
    <xf numFmtId="164" fontId="1" fillId="10" borderId="13" xfId="0" applyNumberFormat="1" applyFont="1" applyFill="1" applyBorder="1" applyAlignment="1">
      <alignment vertical="top" wrapText="1"/>
    </xf>
    <xf numFmtId="0" fontId="1" fillId="10" borderId="13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top"/>
    </xf>
    <xf numFmtId="14" fontId="1" fillId="5" borderId="14" xfId="0" applyNumberFormat="1" applyFont="1" applyFill="1" applyBorder="1" applyAlignment="1">
      <alignment vertical="top" wrapText="1"/>
    </xf>
    <xf numFmtId="164" fontId="1" fillId="6" borderId="8" xfId="0" applyNumberFormat="1" applyFont="1" applyFill="1" applyBorder="1" applyAlignment="1">
      <alignment vertical="top" wrapText="1"/>
    </xf>
    <xf numFmtId="14" fontId="1" fillId="5" borderId="14" xfId="0" applyNumberFormat="1" applyFont="1" applyFill="1" applyBorder="1" applyAlignment="1">
      <alignment vertical="top"/>
    </xf>
    <xf numFmtId="0" fontId="1" fillId="7" borderId="14" xfId="0" applyFont="1" applyFill="1" applyBorder="1" applyAlignment="1">
      <alignment vertical="top"/>
    </xf>
    <xf numFmtId="0" fontId="1" fillId="8" borderId="11" xfId="0" applyFont="1" applyFill="1" applyBorder="1" applyAlignment="1">
      <alignment vertical="top"/>
    </xf>
    <xf numFmtId="14" fontId="1" fillId="7" borderId="14" xfId="0" applyNumberFormat="1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1" fillId="5" borderId="22" xfId="0" applyFont="1" applyFill="1" applyBorder="1" applyAlignment="1">
      <alignment vertical="top"/>
    </xf>
    <xf numFmtId="0" fontId="5" fillId="5" borderId="4" xfId="0" applyFont="1" applyFill="1" applyBorder="1" applyAlignment="1">
      <alignment vertical="top" wrapText="1"/>
    </xf>
    <xf numFmtId="0" fontId="0" fillId="0" borderId="3" xfId="0" applyBorder="1"/>
    <xf numFmtId="0" fontId="11" fillId="0" borderId="3" xfId="0" applyFont="1" applyBorder="1" applyAlignment="1">
      <alignment horizontal="center" wrapText="1"/>
    </xf>
    <xf numFmtId="0" fontId="15" fillId="0" borderId="14" xfId="0" applyFont="1" applyBorder="1" applyAlignment="1">
      <alignment vertical="top" wrapText="1"/>
    </xf>
    <xf numFmtId="165" fontId="15" fillId="0" borderId="14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center" wrapText="1"/>
    </xf>
    <xf numFmtId="0" fontId="18" fillId="0" borderId="14" xfId="2" applyFont="1" applyBorder="1" applyAlignment="1">
      <alignment horizontal="right" wrapText="1"/>
    </xf>
    <xf numFmtId="0" fontId="18" fillId="0" borderId="14" xfId="2" applyFont="1" applyBorder="1" applyAlignment="1">
      <alignment horizontal="right" vertical="center"/>
    </xf>
    <xf numFmtId="0" fontId="20" fillId="0" borderId="0" xfId="0" applyFont="1" applyAlignment="1"/>
    <xf numFmtId="2" fontId="21" fillId="0" borderId="14" xfId="2" applyNumberFormat="1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2" fontId="22" fillId="0" borderId="14" xfId="2" applyNumberFormat="1" applyFont="1" applyBorder="1" applyAlignment="1">
      <alignment horizontal="center" vertical="center"/>
    </xf>
    <xf numFmtId="0" fontId="0" fillId="0" borderId="0" xfId="0" applyFont="1" applyAlignment="1"/>
    <xf numFmtId="167" fontId="1" fillId="0" borderId="0" xfId="4" applyNumberFormat="1" applyFont="1"/>
    <xf numFmtId="4" fontId="7" fillId="0" borderId="14" xfId="0" applyNumberFormat="1" applyFont="1" applyFill="1" applyBorder="1" applyAlignment="1">
      <alignment vertical="top" wrapText="1"/>
    </xf>
    <xf numFmtId="4" fontId="1" fillId="0" borderId="0" xfId="0" applyNumberFormat="1" applyFont="1"/>
    <xf numFmtId="4" fontId="7" fillId="0" borderId="14" xfId="0" applyNumberFormat="1" applyFont="1" applyFill="1" applyBorder="1" applyAlignment="1">
      <alignment horizontal="right" vertical="top" wrapText="1"/>
    </xf>
    <xf numFmtId="167" fontId="7" fillId="0" borderId="20" xfId="0" applyNumberFormat="1" applyFont="1" applyBorder="1" applyAlignment="1">
      <alignment vertical="top" wrapText="1"/>
    </xf>
    <xf numFmtId="167" fontId="7" fillId="0" borderId="20" xfId="4" applyNumberFormat="1" applyFont="1" applyBorder="1" applyAlignment="1">
      <alignment horizontal="right" vertical="top" wrapText="1"/>
    </xf>
    <xf numFmtId="167" fontId="1" fillId="0" borderId="3" xfId="4" applyNumberFormat="1" applyFont="1" applyBorder="1"/>
    <xf numFmtId="0" fontId="17" fillId="11" borderId="14" xfId="2" applyFont="1" applyFill="1" applyBorder="1" applyAlignment="1">
      <alignment wrapText="1"/>
    </xf>
    <xf numFmtId="168" fontId="17" fillId="11" borderId="14" xfId="2" applyNumberFormat="1" applyFont="1" applyFill="1" applyBorder="1" applyAlignment="1">
      <alignment horizontal="center" vertical="center"/>
    </xf>
    <xf numFmtId="169" fontId="17" fillId="11" borderId="14" xfId="2" applyNumberFormat="1" applyFont="1" applyFill="1" applyBorder="1" applyAlignment="1">
      <alignment horizontal="center" vertical="center"/>
    </xf>
    <xf numFmtId="168" fontId="21" fillId="11" borderId="14" xfId="2" applyNumberFormat="1" applyFont="1" applyFill="1" applyBorder="1" applyAlignment="1">
      <alignment horizontal="center" vertical="center"/>
    </xf>
    <xf numFmtId="2" fontId="8" fillId="0" borderId="0" xfId="0" applyNumberFormat="1" applyFont="1" applyAlignment="1"/>
    <xf numFmtId="168" fontId="0" fillId="0" borderId="0" xfId="0" applyNumberFormat="1" applyFont="1" applyAlignment="1"/>
    <xf numFmtId="0" fontId="8" fillId="0" borderId="0" xfId="0" applyFont="1" applyAlignment="1"/>
    <xf numFmtId="168" fontId="18" fillId="0" borderId="14" xfId="2" applyNumberFormat="1" applyFont="1" applyBorder="1" applyAlignment="1">
      <alignment horizontal="right" vertical="center"/>
    </xf>
    <xf numFmtId="169" fontId="8" fillId="0" borderId="14" xfId="0" applyNumberFormat="1" applyFont="1" applyBorder="1" applyAlignment="1"/>
    <xf numFmtId="168" fontId="22" fillId="0" borderId="14" xfId="2" applyNumberFormat="1" applyFont="1" applyBorder="1" applyAlignment="1">
      <alignment horizontal="center" vertical="center"/>
    </xf>
    <xf numFmtId="2" fontId="22" fillId="0" borderId="25" xfId="2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9" fontId="7" fillId="0" borderId="2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right" vertical="top"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31" xfId="0" applyFont="1" applyBorder="1" applyAlignment="1"/>
    <xf numFmtId="0" fontId="0" fillId="0" borderId="24" xfId="0" applyFont="1" applyBorder="1" applyAlignment="1"/>
    <xf numFmtId="0" fontId="0" fillId="0" borderId="32" xfId="0" applyFont="1" applyBorder="1" applyAlignment="1"/>
    <xf numFmtId="0" fontId="1" fillId="0" borderId="31" xfId="0" applyFont="1" applyBorder="1"/>
    <xf numFmtId="0" fontId="1" fillId="0" borderId="24" xfId="0" applyFont="1" applyBorder="1"/>
    <xf numFmtId="0" fontId="1" fillId="0" borderId="32" xfId="0" applyFont="1" applyBorder="1"/>
    <xf numFmtId="2" fontId="1" fillId="0" borderId="29" xfId="0" applyNumberFormat="1" applyFont="1" applyBorder="1"/>
    <xf numFmtId="2" fontId="1" fillId="0" borderId="3" xfId="0" applyNumberFormat="1" applyFont="1" applyBorder="1"/>
    <xf numFmtId="2" fontId="1" fillId="0" borderId="30" xfId="0" applyNumberFormat="1" applyFont="1" applyBorder="1"/>
    <xf numFmtId="2" fontId="7" fillId="0" borderId="29" xfId="0" applyNumberFormat="1" applyFont="1" applyBorder="1"/>
    <xf numFmtId="2" fontId="0" fillId="0" borderId="29" xfId="0" applyNumberFormat="1" applyFont="1" applyBorder="1" applyAlignment="1"/>
    <xf numFmtId="2" fontId="7" fillId="0" borderId="3" xfId="0" applyNumberFormat="1" applyFont="1" applyBorder="1" applyAlignment="1">
      <alignment horizontal="right" vertical="top" wrapText="1"/>
    </xf>
    <xf numFmtId="2" fontId="2" fillId="0" borderId="29" xfId="0" applyNumberFormat="1" applyFont="1" applyBorder="1" applyAlignment="1"/>
    <xf numFmtId="2" fontId="7" fillId="0" borderId="14" xfId="0" applyNumberFormat="1" applyFont="1" applyFill="1" applyBorder="1" applyAlignment="1">
      <alignment horizontal="right" vertical="top" wrapText="1"/>
    </xf>
    <xf numFmtId="170" fontId="17" fillId="0" borderId="14" xfId="2" applyNumberFormat="1" applyFont="1" applyBorder="1" applyAlignment="1">
      <alignment horizontal="center" vertical="center"/>
    </xf>
    <xf numFmtId="167" fontId="0" fillId="0" borderId="0" xfId="4" applyNumberFormat="1" applyFont="1" applyAlignment="1"/>
    <xf numFmtId="170" fontId="3" fillId="0" borderId="14" xfId="2" applyNumberFormat="1" applyFont="1" applyBorder="1" applyAlignment="1">
      <alignment horizontal="center" vertical="center"/>
    </xf>
    <xf numFmtId="0" fontId="24" fillId="0" borderId="14" xfId="2" applyFont="1" applyBorder="1" applyAlignment="1">
      <alignment horizontal="right" vertical="center"/>
    </xf>
    <xf numFmtId="170" fontId="24" fillId="0" borderId="14" xfId="2" applyNumberFormat="1" applyFont="1" applyBorder="1" applyAlignment="1">
      <alignment horizontal="right" vertical="center"/>
    </xf>
    <xf numFmtId="170" fontId="24" fillId="0" borderId="14" xfId="2" applyNumberFormat="1" applyFont="1" applyBorder="1" applyAlignment="1">
      <alignment horizontal="center" vertical="center"/>
    </xf>
    <xf numFmtId="16" fontId="1" fillId="5" borderId="14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" fillId="0" borderId="8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1" fillId="0" borderId="9" xfId="0" applyFont="1" applyBorder="1" applyAlignment="1">
      <alignment horizontal="center" vertical="center" wrapText="1"/>
    </xf>
    <xf numFmtId="0" fontId="7" fillId="0" borderId="11" xfId="0" applyFont="1" applyBorder="1"/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17" fillId="0" borderId="3" xfId="2" applyFont="1" applyAlignment="1">
      <alignment horizontal="center" wrapText="1"/>
    </xf>
    <xf numFmtId="0" fontId="18" fillId="0" borderId="3" xfId="2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3" xfId="1" applyFont="1" applyAlignment="1">
      <alignment horizontal="center" vertical="top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6"/>
  <sheetViews>
    <sheetView view="pageBreakPreview" zoomScale="90" zoomScaleNormal="100" zoomScaleSheetLayoutView="90" workbookViewId="0">
      <selection activeCell="D23" sqref="D23"/>
    </sheetView>
  </sheetViews>
  <sheetFormatPr defaultColWidth="12.59765625" defaultRowHeight="13.8" outlineLevelCol="1" x14ac:dyDescent="0.25"/>
  <cols>
    <col min="1" max="1" width="35.19921875" customWidth="1"/>
    <col min="2" max="2" width="40.09765625" customWidth="1"/>
    <col min="3" max="3" width="15.3984375" customWidth="1"/>
    <col min="4" max="4" width="16.19921875" customWidth="1"/>
    <col min="5" max="5" width="13.5" hidden="1" customWidth="1" outlineLevel="1"/>
    <col min="6" max="7" width="11.8984375" hidden="1" customWidth="1" outlineLevel="1"/>
    <col min="8" max="8" width="10.09765625" hidden="1" customWidth="1" outlineLevel="1"/>
    <col min="9" max="10" width="11.8984375" hidden="1" customWidth="1" outlineLevel="1"/>
    <col min="11" max="11" width="8.8984375" bestFit="1" customWidth="1" collapsed="1"/>
    <col min="12" max="24" width="7" customWidth="1"/>
    <col min="25" max="25" width="11" customWidth="1"/>
  </cols>
  <sheetData>
    <row r="1" spans="1:25" ht="15.6" x14ac:dyDescent="0.3">
      <c r="A1" s="6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5.6" x14ac:dyDescent="0.3">
      <c r="A2" s="182" t="s">
        <v>168</v>
      </c>
      <c r="B2" s="6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5.6" x14ac:dyDescent="0.3">
      <c r="A3" s="182"/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</row>
    <row r="4" spans="1:25" ht="15.6" x14ac:dyDescent="0.3">
      <c r="A4" s="63" t="s">
        <v>242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</row>
    <row r="5" spans="1:25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</row>
    <row r="6" spans="1:25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ht="15.6" x14ac:dyDescent="0.3">
      <c r="A7" s="196" t="s">
        <v>25</v>
      </c>
      <c r="B7" s="197"/>
      <c r="C7" s="197"/>
      <c r="D7" s="19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ht="15.6" x14ac:dyDescent="0.3">
      <c r="A8" s="197"/>
      <c r="B8" s="197"/>
      <c r="C8" s="197"/>
      <c r="D8" s="19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5.6" x14ac:dyDescent="0.3">
      <c r="A9" s="198" t="s">
        <v>177</v>
      </c>
      <c r="B9" s="199"/>
      <c r="C9" s="199"/>
      <c r="D9" s="20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s="46" customFormat="1" ht="15.6" x14ac:dyDescent="0.3">
      <c r="A10" s="62"/>
      <c r="B10" s="65"/>
      <c r="C10" s="65"/>
      <c r="D10" s="6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34.5" customHeight="1" x14ac:dyDescent="0.3">
      <c r="A11" s="66" t="s">
        <v>20</v>
      </c>
      <c r="B11" s="201" t="s">
        <v>177</v>
      </c>
      <c r="C11" s="202"/>
      <c r="D11" s="20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46.8" x14ac:dyDescent="0.3">
      <c r="A12" s="67" t="s">
        <v>23</v>
      </c>
      <c r="B12" s="68" t="s">
        <v>177</v>
      </c>
      <c r="C12" s="67" t="s">
        <v>1</v>
      </c>
      <c r="D12" s="69" t="s">
        <v>240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15.6" x14ac:dyDescent="0.3">
      <c r="A13" s="67" t="s">
        <v>22</v>
      </c>
      <c r="B13" s="192" t="s">
        <v>187</v>
      </c>
      <c r="C13" s="193"/>
      <c r="D13" s="19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15.6" x14ac:dyDescent="0.3">
      <c r="A14" s="67" t="s">
        <v>19</v>
      </c>
      <c r="B14" s="192" t="s">
        <v>188</v>
      </c>
      <c r="C14" s="193"/>
      <c r="D14" s="19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34.5" customHeight="1" x14ac:dyDescent="0.3">
      <c r="A15" s="70" t="s">
        <v>21</v>
      </c>
      <c r="B15" s="195" t="s">
        <v>189</v>
      </c>
      <c r="C15" s="193"/>
      <c r="D15" s="19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31.2" x14ac:dyDescent="0.3">
      <c r="A16" s="67" t="s">
        <v>2</v>
      </c>
      <c r="B16" s="183" t="s">
        <v>34</v>
      </c>
      <c r="C16" s="184"/>
      <c r="D16" s="18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5.6" x14ac:dyDescent="0.3">
      <c r="A17" s="179" t="s">
        <v>274</v>
      </c>
      <c r="B17" s="13"/>
      <c r="C17" s="72" t="s">
        <v>32</v>
      </c>
      <c r="D17" s="150" t="s">
        <v>33</v>
      </c>
      <c r="E17" s="153" t="s">
        <v>275</v>
      </c>
      <c r="F17" s="154" t="s">
        <v>276</v>
      </c>
      <c r="G17" s="155" t="s">
        <v>277</v>
      </c>
      <c r="H17" s="153" t="s">
        <v>279</v>
      </c>
      <c r="I17" s="154" t="s">
        <v>276</v>
      </c>
      <c r="J17" s="155" t="s">
        <v>277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6" x14ac:dyDescent="0.3">
      <c r="A18" s="180"/>
      <c r="B18" s="37" t="s">
        <v>26</v>
      </c>
      <c r="C18" s="71">
        <f>SUM(C19:C22)</f>
        <v>168820.98126</v>
      </c>
      <c r="D18" s="151">
        <v>1</v>
      </c>
      <c r="E18" s="162">
        <v>125012.53126</v>
      </c>
      <c r="F18" s="163">
        <v>60407.123350000002</v>
      </c>
      <c r="G18" s="164">
        <v>64605.407910000002</v>
      </c>
      <c r="H18" s="165">
        <v>15432.1</v>
      </c>
      <c r="I18" s="163">
        <v>10802.5</v>
      </c>
      <c r="J18" s="164">
        <v>4629.6000000000004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5.6" x14ac:dyDescent="0.3">
      <c r="A19" s="180"/>
      <c r="B19" s="37" t="s">
        <v>27</v>
      </c>
      <c r="C19" s="71">
        <f>E19+H19</f>
        <v>113750.01</v>
      </c>
      <c r="D19" s="136">
        <f>C19/C18</f>
        <v>0.67379071695368487</v>
      </c>
      <c r="E19" s="162">
        <v>101250</v>
      </c>
      <c r="F19" s="163">
        <v>48924.85</v>
      </c>
      <c r="G19" s="164">
        <v>52325.15</v>
      </c>
      <c r="H19" s="165">
        <v>12500.01</v>
      </c>
      <c r="I19" s="163">
        <v>8750.0300000000007</v>
      </c>
      <c r="J19" s="164">
        <f>H19-I19</f>
        <v>3749.9799999999996</v>
      </c>
      <c r="K19" s="13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31.2" x14ac:dyDescent="0.3">
      <c r="A20" s="180"/>
      <c r="B20" s="37" t="s">
        <v>28</v>
      </c>
      <c r="C20" s="133">
        <f>E20+H20</f>
        <v>25910.515010000003</v>
      </c>
      <c r="D20" s="136">
        <f>C20/C18</f>
        <v>0.15347923472909686</v>
      </c>
      <c r="E20" s="162">
        <v>23750.030010000002</v>
      </c>
      <c r="F20" s="163">
        <v>11476.23264</v>
      </c>
      <c r="G20" s="164">
        <v>12273.79737</v>
      </c>
      <c r="H20" s="165">
        <f>H18-H19-H22</f>
        <v>2160.4850000000001</v>
      </c>
      <c r="I20" s="163">
        <f>2052.47-I22</f>
        <v>1512.3449999999998</v>
      </c>
      <c r="J20" s="164">
        <f>879.62-J22</f>
        <v>648.14</v>
      </c>
      <c r="K20" s="1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31.2" x14ac:dyDescent="0.3">
      <c r="A21" s="180"/>
      <c r="B21" s="37" t="s">
        <v>29</v>
      </c>
      <c r="C21" s="135">
        <v>28376.35</v>
      </c>
      <c r="D21" s="137">
        <f>C21/C18</f>
        <v>0.1680854464191141</v>
      </c>
      <c r="E21" s="166"/>
      <c r="F21" s="167"/>
      <c r="G21" s="164"/>
      <c r="H21" s="168"/>
      <c r="I21" s="167"/>
      <c r="J21" s="164"/>
      <c r="K21" s="1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6" customFormat="1" ht="15.6" x14ac:dyDescent="0.3">
      <c r="A22" s="180"/>
      <c r="B22" s="37" t="s">
        <v>30</v>
      </c>
      <c r="C22" s="169">
        <f>E22+H22</f>
        <v>784.10625000000005</v>
      </c>
      <c r="D22" s="138">
        <f>C22/C18</f>
        <v>4.6446018981041439E-3</v>
      </c>
      <c r="E22" s="162">
        <v>12.501249999999999</v>
      </c>
      <c r="F22" s="163">
        <v>6.0407099999999998</v>
      </c>
      <c r="G22" s="164">
        <v>6.4605399999999999</v>
      </c>
      <c r="H22" s="165">
        <f>H18*5%</f>
        <v>771.60500000000002</v>
      </c>
      <c r="I22" s="163">
        <f>I18*5%</f>
        <v>540.125</v>
      </c>
      <c r="J22" s="163">
        <f>J18*5%</f>
        <v>231.48000000000002</v>
      </c>
      <c r="K22" s="1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6" customFormat="1" ht="15.6" x14ac:dyDescent="0.3">
      <c r="A23" s="181"/>
      <c r="B23" s="37" t="s">
        <v>31</v>
      </c>
      <c r="C23" s="73">
        <v>0</v>
      </c>
      <c r="D23" s="152"/>
      <c r="E23" s="156"/>
      <c r="F23" s="157"/>
      <c r="G23" s="158"/>
      <c r="H23" s="159"/>
      <c r="I23" s="160"/>
      <c r="J23" s="1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2" x14ac:dyDescent="0.3">
      <c r="A24" s="67" t="s">
        <v>241</v>
      </c>
      <c r="B24" s="186" t="s">
        <v>219</v>
      </c>
      <c r="C24" s="187"/>
      <c r="D24" s="188"/>
      <c r="E24" s="132">
        <f>E19/E18</f>
        <v>0.80991880557494755</v>
      </c>
      <c r="F24" s="132">
        <f t="shared" ref="F24:J24" si="0">F19/F18</f>
        <v>0.80991855408390334</v>
      </c>
      <c r="G24" s="132">
        <f t="shared" si="0"/>
        <v>0.80991904072322729</v>
      </c>
      <c r="H24" s="132">
        <f>H19/H18</f>
        <v>0.81000058319995338</v>
      </c>
      <c r="I24" s="132">
        <f t="shared" si="0"/>
        <v>0.8100004628558205</v>
      </c>
      <c r="J24" s="132">
        <f t="shared" si="0"/>
        <v>0.81000086400552951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1.2" x14ac:dyDescent="0.3">
      <c r="A25" s="67" t="s">
        <v>41</v>
      </c>
      <c r="B25" s="189" t="s">
        <v>273</v>
      </c>
      <c r="C25" s="190"/>
      <c r="D25" s="19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6" x14ac:dyDescent="0.3">
      <c r="A26" s="1"/>
      <c r="B26" s="1"/>
      <c r="C26" s="1"/>
      <c r="D26" s="17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6" x14ac:dyDescent="0.3">
      <c r="A27" s="1"/>
      <c r="B27" s="1"/>
      <c r="C27" s="1"/>
      <c r="D27" s="17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6" x14ac:dyDescent="0.3">
      <c r="A28" s="1"/>
      <c r="B28" s="1"/>
      <c r="C28" s="1"/>
      <c r="D28" s="17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6" x14ac:dyDescent="0.3">
      <c r="A29" s="1"/>
      <c r="B29" s="1"/>
      <c r="C29" s="1"/>
      <c r="D29" s="17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</sheetData>
  <mergeCells count="12">
    <mergeCell ref="D26:D29"/>
    <mergeCell ref="A17:A23"/>
    <mergeCell ref="A2:A3"/>
    <mergeCell ref="B16:D16"/>
    <mergeCell ref="B24:D24"/>
    <mergeCell ref="B25:D25"/>
    <mergeCell ref="B14:D14"/>
    <mergeCell ref="B15:D15"/>
    <mergeCell ref="A7:D8"/>
    <mergeCell ref="A9:D9"/>
    <mergeCell ref="B11:D11"/>
    <mergeCell ref="B13:D13"/>
  </mergeCells>
  <pageMargins left="0.70866141732283472" right="0.70866141732283472" top="0.74803149606299213" bottom="0.74803149606299213" header="0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6"/>
  <sheetViews>
    <sheetView tabSelected="1" view="pageBreakPreview" topLeftCell="A25" zoomScale="60" zoomScaleNormal="100" workbookViewId="0">
      <selection activeCell="D52" sqref="D52"/>
    </sheetView>
  </sheetViews>
  <sheetFormatPr defaultColWidth="12.59765625" defaultRowHeight="15" customHeight="1" x14ac:dyDescent="0.25"/>
  <cols>
    <col min="1" max="1" width="6.69921875" customWidth="1"/>
    <col min="2" max="2" width="44.59765625" customWidth="1"/>
    <col min="3" max="4" width="15.8984375" customWidth="1"/>
    <col min="5" max="5" width="11" customWidth="1"/>
    <col min="6" max="6" width="21.8984375" customWidth="1"/>
    <col min="7" max="7" width="33.5" style="57" customWidth="1"/>
    <col min="8" max="21" width="7" customWidth="1"/>
    <col min="22" max="23" width="11" customWidth="1"/>
  </cols>
  <sheetData>
    <row r="1" spans="1:23" ht="15.6" x14ac:dyDescent="0.3">
      <c r="A1" s="45"/>
      <c r="B1" s="3"/>
      <c r="C1" s="1"/>
      <c r="D1" s="1"/>
      <c r="E1" s="1"/>
      <c r="F1" s="45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5.6" x14ac:dyDescent="0.3">
      <c r="A2" s="45"/>
      <c r="B2" s="3"/>
      <c r="C2" s="1"/>
      <c r="D2" s="1"/>
      <c r="E2" s="1"/>
      <c r="F2" s="207" t="s">
        <v>3</v>
      </c>
      <c r="G2" s="19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15.6" x14ac:dyDescent="0.3">
      <c r="A3" s="45"/>
      <c r="B3" s="3"/>
      <c r="C3" s="1"/>
      <c r="D3" s="1"/>
      <c r="E3" s="1"/>
      <c r="F3" s="197"/>
      <c r="G3" s="19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15.6" x14ac:dyDescent="0.3">
      <c r="A4" s="45"/>
      <c r="B4" s="3"/>
      <c r="C4" s="1"/>
      <c r="D4" s="1"/>
      <c r="E4" s="1"/>
      <c r="F4" s="197"/>
      <c r="G4" s="19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ht="15.6" x14ac:dyDescent="0.3">
      <c r="A5" s="45"/>
      <c r="B5" s="3"/>
      <c r="C5" s="1"/>
      <c r="D5" s="1"/>
      <c r="E5" s="1"/>
      <c r="F5" s="197"/>
      <c r="G5" s="19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5.6" x14ac:dyDescent="0.3">
      <c r="A6" s="45"/>
      <c r="B6" s="3"/>
      <c r="C6" s="1"/>
      <c r="D6" s="1"/>
      <c r="E6" s="1"/>
      <c r="F6" s="45"/>
      <c r="G6" s="4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ht="15.6" x14ac:dyDescent="0.3">
      <c r="A7" s="208" t="s">
        <v>226</v>
      </c>
      <c r="B7" s="209"/>
      <c r="C7" s="209"/>
      <c r="D7" s="209"/>
      <c r="E7" s="209"/>
      <c r="F7" s="209"/>
      <c r="G7" s="20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15.6" x14ac:dyDescent="0.3">
      <c r="A8" s="209"/>
      <c r="B8" s="209"/>
      <c r="C8" s="209"/>
      <c r="D8" s="209"/>
      <c r="E8" s="209"/>
      <c r="F8" s="209"/>
      <c r="G8" s="20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.6" x14ac:dyDescent="0.3">
      <c r="A9" s="45"/>
      <c r="B9" s="3"/>
      <c r="C9" s="1"/>
      <c r="D9" s="1"/>
      <c r="E9" s="1"/>
      <c r="F9" s="45"/>
      <c r="G9" s="4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3" ht="15.75" customHeight="1" x14ac:dyDescent="0.3">
      <c r="A10" s="204" t="s">
        <v>4</v>
      </c>
      <c r="B10" s="210" t="s">
        <v>5</v>
      </c>
      <c r="C10" s="204" t="s">
        <v>6</v>
      </c>
      <c r="D10" s="204" t="s">
        <v>7</v>
      </c>
      <c r="E10" s="204" t="s">
        <v>8</v>
      </c>
      <c r="F10" s="204" t="s">
        <v>9</v>
      </c>
      <c r="G10" s="206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15.6" x14ac:dyDescent="0.3">
      <c r="A11" s="205"/>
      <c r="B11" s="211"/>
      <c r="C11" s="205"/>
      <c r="D11" s="205"/>
      <c r="E11" s="205"/>
      <c r="F11" s="205"/>
      <c r="G11" s="20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s="10" customFormat="1" ht="31.2" x14ac:dyDescent="0.3">
      <c r="A12" s="80" t="s">
        <v>81</v>
      </c>
      <c r="B12" s="32" t="s">
        <v>80</v>
      </c>
      <c r="C12" s="81">
        <f t="shared" ref="C12:C21" si="0">E12-D12</f>
        <v>73</v>
      </c>
      <c r="D12" s="82">
        <v>44557</v>
      </c>
      <c r="E12" s="82">
        <v>44630</v>
      </c>
      <c r="F12" s="49" t="s">
        <v>243</v>
      </c>
      <c r="G12" s="49" t="s">
        <v>223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15.6" x14ac:dyDescent="0.3">
      <c r="A13" s="83" t="s">
        <v>83</v>
      </c>
      <c r="B13" s="15" t="s">
        <v>79</v>
      </c>
      <c r="C13" s="17">
        <f>E13-D13</f>
        <v>98</v>
      </c>
      <c r="D13" s="84">
        <f>D14</f>
        <v>45285</v>
      </c>
      <c r="E13" s="84">
        <f>E22</f>
        <v>45383</v>
      </c>
      <c r="F13" s="17"/>
      <c r="G13" s="5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</row>
    <row r="14" spans="1:23" s="7" customFormat="1" ht="79.5" customHeight="1" x14ac:dyDescent="0.3">
      <c r="A14" s="85" t="s">
        <v>42</v>
      </c>
      <c r="B14" s="33" t="s">
        <v>259</v>
      </c>
      <c r="C14" s="86">
        <f t="shared" si="0"/>
        <v>6</v>
      </c>
      <c r="D14" s="87">
        <v>45285</v>
      </c>
      <c r="E14" s="87">
        <v>45291</v>
      </c>
      <c r="F14" s="74" t="s">
        <v>244</v>
      </c>
      <c r="G14" s="51" t="s">
        <v>227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</row>
    <row r="15" spans="1:23" s="7" customFormat="1" ht="47.25" customHeight="1" x14ac:dyDescent="0.3">
      <c r="A15" s="85" t="s">
        <v>44</v>
      </c>
      <c r="B15" s="36" t="s">
        <v>146</v>
      </c>
      <c r="C15" s="86">
        <f t="shared" si="0"/>
        <v>16</v>
      </c>
      <c r="D15" s="87">
        <v>45285</v>
      </c>
      <c r="E15" s="87">
        <v>45301</v>
      </c>
      <c r="F15" s="74" t="s">
        <v>245</v>
      </c>
      <c r="G15" s="51" t="s">
        <v>228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</row>
    <row r="16" spans="1:23" s="7" customFormat="1" ht="53.25" customHeight="1" x14ac:dyDescent="0.3">
      <c r="A16" s="85" t="s">
        <v>46</v>
      </c>
      <c r="B16" s="36" t="s">
        <v>144</v>
      </c>
      <c r="C16" s="86">
        <f t="shared" si="0"/>
        <v>10</v>
      </c>
      <c r="D16" s="87">
        <v>45301</v>
      </c>
      <c r="E16" s="87">
        <v>45311</v>
      </c>
      <c r="F16" s="74" t="s">
        <v>246</v>
      </c>
      <c r="G16" s="51" t="s">
        <v>229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</row>
    <row r="17" spans="1:23" s="31" customFormat="1" ht="31.2" x14ac:dyDescent="0.3">
      <c r="A17" s="85" t="s">
        <v>48</v>
      </c>
      <c r="B17" s="16" t="s">
        <v>148</v>
      </c>
      <c r="C17" s="86">
        <f t="shared" si="0"/>
        <v>26</v>
      </c>
      <c r="D17" s="88">
        <v>45306</v>
      </c>
      <c r="E17" s="88">
        <v>45332</v>
      </c>
      <c r="F17" s="89" t="s">
        <v>247</v>
      </c>
      <c r="G17" s="51" t="s">
        <v>230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s="7" customFormat="1" ht="48" customHeight="1" x14ac:dyDescent="0.3">
      <c r="A18" s="85" t="s">
        <v>50</v>
      </c>
      <c r="B18" s="33" t="s">
        <v>145</v>
      </c>
      <c r="C18" s="86">
        <f t="shared" si="0"/>
        <v>16</v>
      </c>
      <c r="D18" s="87">
        <v>45332</v>
      </c>
      <c r="E18" s="87">
        <v>45348</v>
      </c>
      <c r="F18" s="74" t="s">
        <v>248</v>
      </c>
      <c r="G18" s="51" t="s">
        <v>230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</row>
    <row r="19" spans="1:23" s="7" customFormat="1" ht="59.25" customHeight="1" x14ac:dyDescent="0.3">
      <c r="A19" s="85" t="s">
        <v>52</v>
      </c>
      <c r="B19" s="16" t="s">
        <v>260</v>
      </c>
      <c r="C19" s="86">
        <f t="shared" si="0"/>
        <v>15</v>
      </c>
      <c r="D19" s="87">
        <v>45348</v>
      </c>
      <c r="E19" s="87">
        <v>45363</v>
      </c>
      <c r="F19" s="74" t="s">
        <v>249</v>
      </c>
      <c r="G19" s="51" t="s">
        <v>231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</row>
    <row r="20" spans="1:23" s="31" customFormat="1" ht="47.25" customHeight="1" x14ac:dyDescent="0.3">
      <c r="A20" s="85" t="s">
        <v>54</v>
      </c>
      <c r="B20" s="33" t="s">
        <v>147</v>
      </c>
      <c r="C20" s="86">
        <f t="shared" si="0"/>
        <v>3</v>
      </c>
      <c r="D20" s="87">
        <v>45363</v>
      </c>
      <c r="E20" s="87">
        <v>45366</v>
      </c>
      <c r="F20" s="74" t="s">
        <v>245</v>
      </c>
      <c r="G20" s="51" t="s">
        <v>232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</row>
    <row r="21" spans="1:23" s="7" customFormat="1" ht="47.25" customHeight="1" x14ac:dyDescent="0.3">
      <c r="A21" s="85" t="s">
        <v>62</v>
      </c>
      <c r="B21" s="33" t="s">
        <v>149</v>
      </c>
      <c r="C21" s="86">
        <f t="shared" si="0"/>
        <v>10</v>
      </c>
      <c r="D21" s="87">
        <v>45366</v>
      </c>
      <c r="E21" s="87">
        <v>45376</v>
      </c>
      <c r="F21" s="74" t="s">
        <v>250</v>
      </c>
      <c r="G21" s="51" t="s">
        <v>233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</row>
    <row r="22" spans="1:23" s="7" customFormat="1" ht="64.5" customHeight="1" x14ac:dyDescent="0.3">
      <c r="A22" s="85" t="s">
        <v>56</v>
      </c>
      <c r="B22" s="16" t="s">
        <v>38</v>
      </c>
      <c r="C22" s="86">
        <f t="shared" ref="C22" si="1">E22-D22</f>
        <v>77</v>
      </c>
      <c r="D22" s="88">
        <v>45306</v>
      </c>
      <c r="E22" s="88">
        <v>45383</v>
      </c>
      <c r="F22" s="89" t="s">
        <v>251</v>
      </c>
      <c r="G22" s="51" t="s">
        <v>234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</row>
    <row r="23" spans="1:23" s="7" customFormat="1" ht="56.25" customHeight="1" x14ac:dyDescent="0.3">
      <c r="A23" s="85" t="s">
        <v>84</v>
      </c>
      <c r="B23" s="16" t="s">
        <v>39</v>
      </c>
      <c r="C23" s="86">
        <f>E23-D23</f>
        <v>22</v>
      </c>
      <c r="D23" s="88">
        <v>45300</v>
      </c>
      <c r="E23" s="88">
        <v>45322</v>
      </c>
      <c r="F23" s="74" t="s">
        <v>252</v>
      </c>
      <c r="G23" s="51" t="s">
        <v>235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</row>
    <row r="24" spans="1:23" ht="31.2" x14ac:dyDescent="0.3">
      <c r="A24" s="90" t="s">
        <v>85</v>
      </c>
      <c r="B24" s="58" t="s">
        <v>153</v>
      </c>
      <c r="C24" s="91">
        <f t="shared" ref="C24:C50" si="2">E24-D24</f>
        <v>61</v>
      </c>
      <c r="D24" s="92">
        <f>D25</f>
        <v>45308</v>
      </c>
      <c r="E24" s="92">
        <f>E33</f>
        <v>45369</v>
      </c>
      <c r="F24" s="75"/>
      <c r="G24" s="53" t="s">
        <v>236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</row>
    <row r="25" spans="1:23" ht="15.6" x14ac:dyDescent="0.3">
      <c r="A25" s="85" t="s">
        <v>67</v>
      </c>
      <c r="B25" s="93" t="s">
        <v>43</v>
      </c>
      <c r="C25" s="86">
        <f t="shared" si="2"/>
        <v>5</v>
      </c>
      <c r="D25" s="94">
        <v>45308</v>
      </c>
      <c r="E25" s="94">
        <v>45313</v>
      </c>
      <c r="F25" s="95" t="s">
        <v>253</v>
      </c>
      <c r="G25" s="96" t="s">
        <v>162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3" ht="15.6" x14ac:dyDescent="0.3">
      <c r="A26" s="85" t="s">
        <v>69</v>
      </c>
      <c r="B26" s="93" t="s">
        <v>45</v>
      </c>
      <c r="C26" s="86">
        <f t="shared" si="2"/>
        <v>3</v>
      </c>
      <c r="D26" s="94">
        <v>45314</v>
      </c>
      <c r="E26" s="94">
        <v>45317</v>
      </c>
      <c r="F26" s="95" t="s">
        <v>254</v>
      </c>
      <c r="G26" s="96" t="s">
        <v>162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3" ht="31.2" x14ac:dyDescent="0.3">
      <c r="A27" s="85" t="s">
        <v>86</v>
      </c>
      <c r="B27" s="93" t="s">
        <v>47</v>
      </c>
      <c r="C27" s="86">
        <f t="shared" si="2"/>
        <v>3</v>
      </c>
      <c r="D27" s="94">
        <v>45317</v>
      </c>
      <c r="E27" s="94">
        <v>45320</v>
      </c>
      <c r="F27" s="95"/>
      <c r="G27" s="96" t="s">
        <v>162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3" ht="31.2" x14ac:dyDescent="0.3">
      <c r="A28" s="85" t="s">
        <v>87</v>
      </c>
      <c r="B28" s="93" t="s">
        <v>49</v>
      </c>
      <c r="C28" s="86">
        <f t="shared" si="2"/>
        <v>8</v>
      </c>
      <c r="D28" s="94">
        <v>45320</v>
      </c>
      <c r="E28" s="94">
        <v>45328</v>
      </c>
      <c r="F28" s="95" t="s">
        <v>255</v>
      </c>
      <c r="G28" s="96" t="s">
        <v>162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3" ht="15.6" x14ac:dyDescent="0.3">
      <c r="A29" s="85" t="s">
        <v>88</v>
      </c>
      <c r="B29" s="93" t="s">
        <v>51</v>
      </c>
      <c r="C29" s="86">
        <f t="shared" si="2"/>
        <v>1</v>
      </c>
      <c r="D29" s="94">
        <v>45328</v>
      </c>
      <c r="E29" s="94">
        <v>45329</v>
      </c>
      <c r="F29" s="95"/>
      <c r="G29" s="96" t="s">
        <v>162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 ht="31.2" x14ac:dyDescent="0.3">
      <c r="A30" s="85" t="s">
        <v>89</v>
      </c>
      <c r="B30" s="93" t="s">
        <v>53</v>
      </c>
      <c r="C30" s="86">
        <f t="shared" si="2"/>
        <v>1</v>
      </c>
      <c r="D30" s="94">
        <v>45330</v>
      </c>
      <c r="E30" s="94">
        <v>45331</v>
      </c>
      <c r="F30" s="95" t="s">
        <v>256</v>
      </c>
      <c r="G30" s="96" t="s">
        <v>162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3" ht="15.6" x14ac:dyDescent="0.3">
      <c r="A31" s="85" t="s">
        <v>90</v>
      </c>
      <c r="B31" s="93" t="s">
        <v>55</v>
      </c>
      <c r="C31" s="86">
        <f t="shared" si="2"/>
        <v>17</v>
      </c>
      <c r="D31" s="94">
        <v>45334</v>
      </c>
      <c r="E31" s="94">
        <v>45351</v>
      </c>
      <c r="F31" s="95"/>
      <c r="G31" s="96" t="s">
        <v>162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3" ht="15.6" x14ac:dyDescent="0.3">
      <c r="A32" s="85" t="s">
        <v>91</v>
      </c>
      <c r="B32" s="93" t="s">
        <v>57</v>
      </c>
      <c r="C32" s="86">
        <f t="shared" si="2"/>
        <v>4</v>
      </c>
      <c r="D32" s="94">
        <v>45352</v>
      </c>
      <c r="E32" s="94">
        <v>45356</v>
      </c>
      <c r="F32" s="95" t="s">
        <v>257</v>
      </c>
      <c r="G32" s="96" t="s">
        <v>162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3" ht="15.6" x14ac:dyDescent="0.3">
      <c r="A33" s="85" t="s">
        <v>92</v>
      </c>
      <c r="B33" s="93" t="s">
        <v>58</v>
      </c>
      <c r="C33" s="86">
        <f t="shared" si="2"/>
        <v>12</v>
      </c>
      <c r="D33" s="94">
        <v>45357</v>
      </c>
      <c r="E33" s="94">
        <v>45369</v>
      </c>
      <c r="F33" s="95" t="s">
        <v>258</v>
      </c>
      <c r="G33" s="96" t="s">
        <v>162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3" ht="15.75" customHeight="1" x14ac:dyDescent="0.3">
      <c r="A34" s="85"/>
      <c r="B34" s="93"/>
      <c r="C34" s="86"/>
      <c r="D34" s="94"/>
      <c r="E34" s="94"/>
      <c r="F34" s="97"/>
      <c r="G34" s="9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3" ht="49.5" customHeight="1" x14ac:dyDescent="0.3">
      <c r="A35" s="83" t="s">
        <v>93</v>
      </c>
      <c r="B35" s="58" t="s">
        <v>35</v>
      </c>
      <c r="C35" s="99">
        <f t="shared" si="2"/>
        <v>486</v>
      </c>
      <c r="D35" s="100">
        <v>45383</v>
      </c>
      <c r="E35" s="100">
        <v>45869</v>
      </c>
      <c r="F35" s="34"/>
      <c r="G35" s="52" t="s">
        <v>237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</row>
    <row r="36" spans="1:23" s="61" customFormat="1" ht="20.25" customHeight="1" x14ac:dyDescent="0.3">
      <c r="A36" s="101" t="s">
        <v>59</v>
      </c>
      <c r="B36" s="76" t="s">
        <v>68</v>
      </c>
      <c r="C36" s="86">
        <f t="shared" si="2"/>
        <v>486</v>
      </c>
      <c r="D36" s="94">
        <v>45383</v>
      </c>
      <c r="E36" s="94">
        <v>45869</v>
      </c>
      <c r="F36" s="97"/>
      <c r="G36" s="96" t="s">
        <v>162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60"/>
    </row>
    <row r="37" spans="1:23" s="61" customFormat="1" ht="18" customHeight="1" x14ac:dyDescent="0.3">
      <c r="A37" s="102" t="s">
        <v>60</v>
      </c>
      <c r="B37" s="76" t="s">
        <v>70</v>
      </c>
      <c r="C37" s="86">
        <f t="shared" si="2"/>
        <v>30</v>
      </c>
      <c r="D37" s="94">
        <v>45839</v>
      </c>
      <c r="E37" s="94">
        <v>45869</v>
      </c>
      <c r="F37" s="97"/>
      <c r="G37" s="96" t="s">
        <v>162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60"/>
    </row>
    <row r="38" spans="1:23" ht="63.6" customHeight="1" x14ac:dyDescent="0.3">
      <c r="A38" s="103" t="s">
        <v>36</v>
      </c>
      <c r="B38" s="77" t="s">
        <v>71</v>
      </c>
      <c r="C38" s="91">
        <f>E38-D38</f>
        <v>425</v>
      </c>
      <c r="D38" s="104">
        <f>D39</f>
        <v>45383</v>
      </c>
      <c r="E38" s="104">
        <f>E47</f>
        <v>45808</v>
      </c>
      <c r="F38" s="105"/>
      <c r="G38" s="53" t="s">
        <v>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15" customHeight="1" x14ac:dyDescent="0.3">
      <c r="A39" s="39" t="s">
        <v>63</v>
      </c>
      <c r="B39" s="39" t="s">
        <v>43</v>
      </c>
      <c r="C39" s="106">
        <v>5</v>
      </c>
      <c r="D39" s="107">
        <v>45383</v>
      </c>
      <c r="E39" s="108">
        <v>45750</v>
      </c>
      <c r="F39" s="95" t="s">
        <v>182</v>
      </c>
      <c r="G39" s="54" t="s">
        <v>218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3" ht="15.75" customHeight="1" x14ac:dyDescent="0.3">
      <c r="A40" s="39" t="s">
        <v>65</v>
      </c>
      <c r="B40" s="39" t="s">
        <v>45</v>
      </c>
      <c r="C40" s="106">
        <v>3</v>
      </c>
      <c r="D40" s="107">
        <v>45387</v>
      </c>
      <c r="E40" s="109">
        <v>45755</v>
      </c>
      <c r="F40" s="95" t="s">
        <v>183</v>
      </c>
      <c r="G40" s="54" t="s">
        <v>211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3" ht="33" customHeight="1" x14ac:dyDescent="0.3">
      <c r="A41" s="39" t="s">
        <v>94</v>
      </c>
      <c r="B41" s="39" t="s">
        <v>47</v>
      </c>
      <c r="C41" s="106">
        <v>3</v>
      </c>
      <c r="D41" s="107">
        <v>45390</v>
      </c>
      <c r="E41" s="109">
        <v>45759</v>
      </c>
      <c r="F41" s="95"/>
      <c r="G41" s="54" t="s">
        <v>217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3" ht="31.2" x14ac:dyDescent="0.3">
      <c r="A42" s="39" t="s">
        <v>95</v>
      </c>
      <c r="B42" s="39" t="s">
        <v>49</v>
      </c>
      <c r="C42" s="106">
        <v>8</v>
      </c>
      <c r="D42" s="107">
        <v>45385</v>
      </c>
      <c r="E42" s="109">
        <v>45755</v>
      </c>
      <c r="F42" s="95" t="s">
        <v>222</v>
      </c>
      <c r="G42" s="54" t="s">
        <v>217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3" ht="15.75" customHeight="1" x14ac:dyDescent="0.3">
      <c r="A43" s="39" t="s">
        <v>96</v>
      </c>
      <c r="B43" s="39" t="s">
        <v>51</v>
      </c>
      <c r="C43" s="106">
        <v>1</v>
      </c>
      <c r="D43" s="107">
        <v>45390</v>
      </c>
      <c r="E43" s="109">
        <v>45756</v>
      </c>
      <c r="F43" s="95"/>
      <c r="G43" s="54" t="s">
        <v>211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3" ht="31.2" x14ac:dyDescent="0.3">
      <c r="A44" s="39" t="s">
        <v>97</v>
      </c>
      <c r="B44" s="39" t="s">
        <v>53</v>
      </c>
      <c r="C44" s="106">
        <v>1</v>
      </c>
      <c r="D44" s="107">
        <v>45400</v>
      </c>
      <c r="E44" s="109">
        <v>45766</v>
      </c>
      <c r="F44" s="95" t="s">
        <v>184</v>
      </c>
      <c r="G44" s="54" t="s">
        <v>217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3" ht="15.75" customHeight="1" x14ac:dyDescent="0.3">
      <c r="A45" s="39" t="s">
        <v>98</v>
      </c>
      <c r="B45" s="39" t="s">
        <v>55</v>
      </c>
      <c r="C45" s="106">
        <v>17</v>
      </c>
      <c r="D45" s="107">
        <v>45404</v>
      </c>
      <c r="E45" s="109">
        <v>45790</v>
      </c>
      <c r="F45" s="95"/>
      <c r="G45" s="54" t="s">
        <v>217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3" ht="15.75" customHeight="1" x14ac:dyDescent="0.3">
      <c r="A46" s="39" t="s">
        <v>99</v>
      </c>
      <c r="B46" s="39" t="s">
        <v>57</v>
      </c>
      <c r="C46" s="106">
        <v>4</v>
      </c>
      <c r="D46" s="107">
        <v>45413</v>
      </c>
      <c r="E46" s="109">
        <v>45792</v>
      </c>
      <c r="F46" s="95" t="s">
        <v>185</v>
      </c>
      <c r="G46" s="54" t="s">
        <v>217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3" ht="39.75" customHeight="1" x14ac:dyDescent="0.3">
      <c r="A47" s="39" t="s">
        <v>100</v>
      </c>
      <c r="B47" s="39" t="s">
        <v>61</v>
      </c>
      <c r="C47" s="106">
        <v>12</v>
      </c>
      <c r="D47" s="107">
        <v>45427</v>
      </c>
      <c r="E47" s="109">
        <v>45808</v>
      </c>
      <c r="F47" s="95" t="s">
        <v>186</v>
      </c>
      <c r="G47" s="54" t="s">
        <v>211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3" ht="33.75" customHeight="1" x14ac:dyDescent="0.3">
      <c r="A48" s="110" t="s">
        <v>101</v>
      </c>
      <c r="B48" s="110" t="s">
        <v>37</v>
      </c>
      <c r="C48" s="111">
        <f t="shared" si="2"/>
        <v>415</v>
      </c>
      <c r="D48" s="112">
        <v>45474</v>
      </c>
      <c r="E48" s="112">
        <v>45889</v>
      </c>
      <c r="F48" s="110"/>
      <c r="G48" s="55" t="s">
        <v>239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78" t="s">
        <v>102</v>
      </c>
      <c r="B49" s="78" t="s">
        <v>64</v>
      </c>
      <c r="C49" s="113">
        <f t="shared" si="2"/>
        <v>50</v>
      </c>
      <c r="D49" s="109">
        <v>45474</v>
      </c>
      <c r="E49" s="109">
        <v>45524</v>
      </c>
      <c r="F49" s="114"/>
      <c r="G49" s="52" t="s">
        <v>211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.75" customHeight="1" x14ac:dyDescent="0.3">
      <c r="A50" s="78" t="s">
        <v>103</v>
      </c>
      <c r="B50" s="115" t="s">
        <v>66</v>
      </c>
      <c r="C50" s="78">
        <f t="shared" si="2"/>
        <v>5</v>
      </c>
      <c r="D50" s="109">
        <v>45525</v>
      </c>
      <c r="E50" s="109">
        <v>45530</v>
      </c>
      <c r="F50" s="116"/>
      <c r="G50" s="52" t="s">
        <v>211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1" customHeight="1" x14ac:dyDescent="0.3">
      <c r="A51" s="176" t="s">
        <v>280</v>
      </c>
      <c r="B51" s="78" t="s">
        <v>64</v>
      </c>
      <c r="C51" s="113">
        <f t="shared" ref="C51:C52" si="3">E51-D51</f>
        <v>50</v>
      </c>
      <c r="D51" s="109">
        <v>45839</v>
      </c>
      <c r="E51" s="109">
        <v>45889</v>
      </c>
      <c r="F51" s="114"/>
      <c r="G51" s="52" t="s">
        <v>211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45" t="s">
        <v>281</v>
      </c>
      <c r="B52" s="115" t="s">
        <v>66</v>
      </c>
      <c r="C52" s="78">
        <f t="shared" si="3"/>
        <v>5</v>
      </c>
      <c r="D52" s="109">
        <v>45890</v>
      </c>
      <c r="E52" s="109">
        <v>45895</v>
      </c>
      <c r="F52" s="116"/>
      <c r="G52" s="52" t="s">
        <v>211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79" t="s">
        <v>104</v>
      </c>
      <c r="B53" s="79" t="s">
        <v>72</v>
      </c>
      <c r="C53" s="79">
        <v>1</v>
      </c>
      <c r="D53" s="35">
        <v>45901</v>
      </c>
      <c r="E53" s="35">
        <v>45901</v>
      </c>
      <c r="F53" s="79"/>
      <c r="G53" s="56" t="s">
        <v>211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45"/>
      <c r="B54" s="3"/>
      <c r="C54" s="1"/>
      <c r="D54" s="1"/>
      <c r="E54" s="1"/>
      <c r="F54" s="45"/>
      <c r="G54" s="4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45"/>
      <c r="B55" s="3"/>
      <c r="C55" s="1"/>
      <c r="D55" s="1"/>
      <c r="E55" s="1"/>
      <c r="F55" s="45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45"/>
      <c r="B56" s="3"/>
      <c r="C56" s="1"/>
      <c r="D56" s="1"/>
      <c r="E56" s="1"/>
      <c r="F56" s="45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45"/>
      <c r="B57" s="3"/>
      <c r="C57" s="1"/>
      <c r="D57" s="1"/>
      <c r="E57" s="1"/>
      <c r="F57" s="45"/>
      <c r="G57" s="4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45"/>
      <c r="B58" s="3"/>
      <c r="C58" s="1"/>
      <c r="D58" s="1"/>
      <c r="E58" s="1"/>
      <c r="F58" s="45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45"/>
      <c r="B59" s="3"/>
      <c r="C59" s="1"/>
      <c r="D59" s="1"/>
      <c r="E59" s="1"/>
      <c r="F59" s="45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45"/>
      <c r="B60" s="3"/>
      <c r="C60" s="1"/>
      <c r="D60" s="1"/>
      <c r="E60" s="1"/>
      <c r="F60" s="45"/>
      <c r="G60" s="4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45"/>
      <c r="B61" s="3"/>
      <c r="C61" s="1"/>
      <c r="D61" s="1"/>
      <c r="E61" s="1"/>
      <c r="F61" s="45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45"/>
      <c r="B62" s="3"/>
      <c r="C62" s="1"/>
      <c r="D62" s="1"/>
      <c r="E62" s="1"/>
      <c r="F62" s="45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45"/>
      <c r="B63" s="3"/>
      <c r="C63" s="1"/>
      <c r="D63" s="1"/>
      <c r="E63" s="1"/>
      <c r="F63" s="45"/>
      <c r="G63" s="4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45"/>
      <c r="B64" s="3"/>
      <c r="C64" s="1"/>
      <c r="D64" s="1"/>
      <c r="E64" s="1"/>
      <c r="F64" s="45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45"/>
      <c r="B65" s="3"/>
      <c r="C65" s="1"/>
      <c r="D65" s="1"/>
      <c r="E65" s="1"/>
      <c r="F65" s="45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45"/>
      <c r="B66" s="3"/>
      <c r="C66" s="1"/>
      <c r="D66" s="1"/>
      <c r="E66" s="1"/>
      <c r="F66" s="45"/>
      <c r="G66" s="4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45"/>
      <c r="B67" s="3"/>
      <c r="C67" s="1"/>
      <c r="D67" s="1"/>
      <c r="E67" s="1"/>
      <c r="F67" s="45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45"/>
      <c r="B68" s="3"/>
      <c r="C68" s="1"/>
      <c r="D68" s="1"/>
      <c r="E68" s="1"/>
      <c r="F68" s="45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45"/>
      <c r="B69" s="3"/>
      <c r="C69" s="1"/>
      <c r="D69" s="1"/>
      <c r="E69" s="1"/>
      <c r="F69" s="45"/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45"/>
      <c r="B70" s="3"/>
      <c r="C70" s="1"/>
      <c r="D70" s="1"/>
      <c r="E70" s="1"/>
      <c r="F70" s="45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45"/>
      <c r="B71" s="3"/>
      <c r="C71" s="1"/>
      <c r="D71" s="1"/>
      <c r="E71" s="1"/>
      <c r="F71" s="45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45"/>
      <c r="B72" s="3"/>
      <c r="C72" s="1"/>
      <c r="D72" s="1"/>
      <c r="E72" s="1"/>
      <c r="F72" s="45"/>
      <c r="G72" s="4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45"/>
      <c r="B73" s="3"/>
      <c r="C73" s="1"/>
      <c r="D73" s="1"/>
      <c r="E73" s="1"/>
      <c r="F73" s="45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45"/>
      <c r="B74" s="3"/>
      <c r="C74" s="1"/>
      <c r="D74" s="1"/>
      <c r="E74" s="1"/>
      <c r="F74" s="45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45"/>
      <c r="B75" s="3"/>
      <c r="C75" s="1"/>
      <c r="D75" s="1"/>
      <c r="E75" s="1"/>
      <c r="F75" s="45"/>
      <c r="G75" s="4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45"/>
      <c r="B76" s="3"/>
      <c r="C76" s="1"/>
      <c r="D76" s="1"/>
      <c r="E76" s="1"/>
      <c r="F76" s="45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45"/>
      <c r="B77" s="3"/>
      <c r="C77" s="1"/>
      <c r="D77" s="1"/>
      <c r="E77" s="1"/>
      <c r="F77" s="45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45"/>
      <c r="B78" s="3"/>
      <c r="C78" s="1"/>
      <c r="D78" s="1"/>
      <c r="E78" s="1"/>
      <c r="F78" s="45"/>
      <c r="G78" s="4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45"/>
      <c r="B79" s="3"/>
      <c r="C79" s="1"/>
      <c r="D79" s="1"/>
      <c r="E79" s="1"/>
      <c r="F79" s="45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45"/>
      <c r="B80" s="3"/>
      <c r="C80" s="1"/>
      <c r="D80" s="1"/>
      <c r="E80" s="1"/>
      <c r="F80" s="45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45"/>
      <c r="B81" s="3"/>
      <c r="C81" s="1"/>
      <c r="D81" s="1"/>
      <c r="E81" s="1"/>
      <c r="F81" s="45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45"/>
      <c r="B82" s="3"/>
      <c r="C82" s="1"/>
      <c r="D82" s="1"/>
      <c r="E82" s="1"/>
      <c r="F82" s="45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45"/>
      <c r="B83" s="3"/>
      <c r="C83" s="1"/>
      <c r="D83" s="1"/>
      <c r="E83" s="1"/>
      <c r="F83" s="45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45"/>
      <c r="B84" s="3"/>
      <c r="C84" s="1"/>
      <c r="D84" s="1"/>
      <c r="E84" s="1"/>
      <c r="F84" s="45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45"/>
      <c r="B85" s="3"/>
      <c r="C85" s="1"/>
      <c r="D85" s="1"/>
      <c r="E85" s="1"/>
      <c r="F85" s="45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45"/>
      <c r="B86" s="3"/>
      <c r="C86" s="1"/>
      <c r="D86" s="1"/>
      <c r="E86" s="1"/>
      <c r="F86" s="45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45"/>
      <c r="B87" s="3"/>
      <c r="C87" s="1"/>
      <c r="D87" s="1"/>
      <c r="E87" s="1"/>
      <c r="F87" s="45"/>
      <c r="G87" s="4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45"/>
      <c r="B88" s="3"/>
      <c r="C88" s="1"/>
      <c r="D88" s="1"/>
      <c r="E88" s="1"/>
      <c r="F88" s="45"/>
      <c r="G88" s="4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45"/>
      <c r="B89" s="3"/>
      <c r="C89" s="1"/>
      <c r="D89" s="1"/>
      <c r="E89" s="1"/>
      <c r="F89" s="45"/>
      <c r="G89" s="4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45"/>
      <c r="B90" s="3"/>
      <c r="C90" s="1"/>
      <c r="D90" s="1"/>
      <c r="E90" s="1"/>
      <c r="F90" s="45"/>
      <c r="G90" s="4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45"/>
      <c r="B91" s="3"/>
      <c r="C91" s="1"/>
      <c r="D91" s="1"/>
      <c r="E91" s="1"/>
      <c r="F91" s="45"/>
      <c r="G91" s="4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45"/>
      <c r="B92" s="3"/>
      <c r="C92" s="1"/>
      <c r="D92" s="1"/>
      <c r="E92" s="1"/>
      <c r="F92" s="45"/>
      <c r="G92" s="4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45"/>
      <c r="B93" s="3"/>
      <c r="C93" s="1"/>
      <c r="D93" s="1"/>
      <c r="E93" s="1"/>
      <c r="F93" s="45"/>
      <c r="G93" s="4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45"/>
      <c r="B94" s="3"/>
      <c r="C94" s="1"/>
      <c r="D94" s="1"/>
      <c r="E94" s="1"/>
      <c r="F94" s="45"/>
      <c r="G94" s="4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45"/>
      <c r="B95" s="3"/>
      <c r="C95" s="1"/>
      <c r="D95" s="1"/>
      <c r="E95" s="1"/>
      <c r="F95" s="45"/>
      <c r="G95" s="4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45"/>
      <c r="B96" s="3"/>
      <c r="C96" s="1"/>
      <c r="D96" s="1"/>
      <c r="E96" s="1"/>
      <c r="F96" s="45"/>
      <c r="G96" s="4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45"/>
      <c r="B97" s="3"/>
      <c r="C97" s="1"/>
      <c r="D97" s="1"/>
      <c r="E97" s="1"/>
      <c r="F97" s="45"/>
      <c r="G97" s="4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45"/>
      <c r="B98" s="3"/>
      <c r="C98" s="1"/>
      <c r="D98" s="1"/>
      <c r="E98" s="1"/>
      <c r="F98" s="45"/>
      <c r="G98" s="4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45"/>
      <c r="B99" s="3"/>
      <c r="C99" s="1"/>
      <c r="D99" s="1"/>
      <c r="E99" s="1"/>
      <c r="F99" s="45"/>
      <c r="G99" s="4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45"/>
      <c r="B100" s="3"/>
      <c r="C100" s="1"/>
      <c r="D100" s="1"/>
      <c r="E100" s="1"/>
      <c r="F100" s="45"/>
      <c r="G100" s="4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45"/>
      <c r="B101" s="3"/>
      <c r="C101" s="1"/>
      <c r="D101" s="1"/>
      <c r="E101" s="1"/>
      <c r="F101" s="45"/>
      <c r="G101" s="4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45"/>
      <c r="B102" s="3"/>
      <c r="C102" s="1"/>
      <c r="D102" s="1"/>
      <c r="E102" s="1"/>
      <c r="F102" s="45"/>
      <c r="G102" s="4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45"/>
      <c r="B103" s="3"/>
      <c r="C103" s="1"/>
      <c r="D103" s="1"/>
      <c r="E103" s="1"/>
      <c r="F103" s="45"/>
      <c r="G103" s="4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45"/>
      <c r="B104" s="3"/>
      <c r="C104" s="1"/>
      <c r="D104" s="1"/>
      <c r="E104" s="1"/>
      <c r="F104" s="45"/>
      <c r="G104" s="4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4"/>
      <c r="B105" s="3"/>
      <c r="C105" s="1"/>
      <c r="D105" s="1"/>
      <c r="E105" s="1"/>
      <c r="F105" s="4"/>
      <c r="G105" s="4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4"/>
      <c r="B106" s="3"/>
      <c r="C106" s="1"/>
      <c r="D106" s="1"/>
      <c r="E106" s="1"/>
      <c r="F106" s="4"/>
      <c r="G106" s="4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4"/>
      <c r="B107" s="3"/>
      <c r="C107" s="1"/>
      <c r="D107" s="1"/>
      <c r="E107" s="1"/>
      <c r="F107" s="4"/>
      <c r="G107" s="4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4"/>
      <c r="B108" s="3"/>
      <c r="C108" s="1"/>
      <c r="D108" s="1"/>
      <c r="E108" s="1"/>
      <c r="F108" s="4"/>
      <c r="G108" s="4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4"/>
      <c r="B109" s="3"/>
      <c r="C109" s="1"/>
      <c r="D109" s="1"/>
      <c r="E109" s="1"/>
      <c r="F109" s="4"/>
      <c r="G109" s="4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4"/>
      <c r="B110" s="3"/>
      <c r="C110" s="1"/>
      <c r="D110" s="1"/>
      <c r="E110" s="1"/>
      <c r="F110" s="4"/>
      <c r="G110" s="4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4"/>
      <c r="B111" s="3"/>
      <c r="C111" s="1"/>
      <c r="D111" s="1"/>
      <c r="E111" s="1"/>
      <c r="F111" s="4"/>
      <c r="G111" s="4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4"/>
      <c r="B112" s="3"/>
      <c r="C112" s="1"/>
      <c r="D112" s="1"/>
      <c r="E112" s="1"/>
      <c r="F112" s="4"/>
      <c r="G112" s="4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4"/>
      <c r="B113" s="3"/>
      <c r="C113" s="1"/>
      <c r="D113" s="1"/>
      <c r="E113" s="1"/>
      <c r="F113" s="4"/>
      <c r="G113" s="4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4"/>
      <c r="B114" s="3"/>
      <c r="C114" s="1"/>
      <c r="D114" s="1"/>
      <c r="E114" s="1"/>
      <c r="F114" s="4"/>
      <c r="G114" s="4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4"/>
      <c r="B115" s="3"/>
      <c r="C115" s="1"/>
      <c r="D115" s="1"/>
      <c r="E115" s="1"/>
      <c r="F115" s="4"/>
      <c r="G115" s="4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4"/>
      <c r="B116" s="3"/>
      <c r="C116" s="1"/>
      <c r="D116" s="1"/>
      <c r="E116" s="1"/>
      <c r="F116" s="4"/>
      <c r="G116" s="4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4"/>
      <c r="B117" s="3"/>
      <c r="C117" s="1"/>
      <c r="D117" s="1"/>
      <c r="E117" s="1"/>
      <c r="F117" s="4"/>
      <c r="G117" s="4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4"/>
      <c r="B118" s="3"/>
      <c r="C118" s="1"/>
      <c r="D118" s="1"/>
      <c r="E118" s="1"/>
      <c r="F118" s="4"/>
      <c r="G118" s="4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4"/>
      <c r="B119" s="3"/>
      <c r="C119" s="1"/>
      <c r="D119" s="1"/>
      <c r="E119" s="1"/>
      <c r="F119" s="4"/>
      <c r="G119" s="4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4"/>
      <c r="B120" s="3"/>
      <c r="C120" s="1"/>
      <c r="D120" s="1"/>
      <c r="E120" s="1"/>
      <c r="F120" s="4"/>
      <c r="G120" s="4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4"/>
      <c r="B121" s="3"/>
      <c r="C121" s="1"/>
      <c r="D121" s="1"/>
      <c r="E121" s="1"/>
      <c r="F121" s="4"/>
      <c r="G121" s="4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4"/>
      <c r="B122" s="3"/>
      <c r="C122" s="1"/>
      <c r="D122" s="1"/>
      <c r="E122" s="1"/>
      <c r="F122" s="4"/>
      <c r="G122" s="4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4"/>
      <c r="B123" s="3"/>
      <c r="C123" s="1"/>
      <c r="D123" s="1"/>
      <c r="E123" s="1"/>
      <c r="F123" s="4"/>
      <c r="G123" s="4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4"/>
      <c r="B124" s="3"/>
      <c r="C124" s="1"/>
      <c r="D124" s="1"/>
      <c r="E124" s="1"/>
      <c r="F124" s="4"/>
      <c r="G124" s="4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4"/>
      <c r="B125" s="3"/>
      <c r="C125" s="1"/>
      <c r="D125" s="1"/>
      <c r="E125" s="1"/>
      <c r="F125" s="4"/>
      <c r="G125" s="4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4"/>
      <c r="B126" s="3"/>
      <c r="C126" s="1"/>
      <c r="D126" s="1"/>
      <c r="E126" s="1"/>
      <c r="F126" s="4"/>
      <c r="G126" s="4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4"/>
      <c r="B127" s="3"/>
      <c r="C127" s="1"/>
      <c r="D127" s="1"/>
      <c r="E127" s="1"/>
      <c r="F127" s="4"/>
      <c r="G127" s="4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4"/>
      <c r="B128" s="3"/>
      <c r="C128" s="1"/>
      <c r="D128" s="1"/>
      <c r="E128" s="1"/>
      <c r="F128" s="4"/>
      <c r="G128" s="4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4"/>
      <c r="B129" s="3"/>
      <c r="C129" s="1"/>
      <c r="D129" s="1"/>
      <c r="E129" s="1"/>
      <c r="F129" s="4"/>
      <c r="G129" s="4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4"/>
      <c r="B130" s="3"/>
      <c r="C130" s="1"/>
      <c r="D130" s="1"/>
      <c r="E130" s="1"/>
      <c r="F130" s="4"/>
      <c r="G130" s="4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4"/>
      <c r="B131" s="3"/>
      <c r="C131" s="1"/>
      <c r="D131" s="1"/>
      <c r="E131" s="1"/>
      <c r="F131" s="4"/>
      <c r="G131" s="4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4"/>
      <c r="B132" s="3"/>
      <c r="C132" s="1"/>
      <c r="D132" s="1"/>
      <c r="E132" s="1"/>
      <c r="F132" s="4"/>
      <c r="G132" s="4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4"/>
      <c r="B133" s="3"/>
      <c r="C133" s="1"/>
      <c r="D133" s="1"/>
      <c r="E133" s="1"/>
      <c r="F133" s="4"/>
      <c r="G133" s="4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4"/>
      <c r="B134" s="3"/>
      <c r="C134" s="1"/>
      <c r="D134" s="1"/>
      <c r="E134" s="1"/>
      <c r="F134" s="4"/>
      <c r="G134" s="4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4"/>
      <c r="B135" s="3"/>
      <c r="C135" s="1"/>
      <c r="D135" s="1"/>
      <c r="E135" s="1"/>
      <c r="F135" s="4"/>
      <c r="G135" s="4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4"/>
      <c r="B136" s="3"/>
      <c r="C136" s="1"/>
      <c r="D136" s="1"/>
      <c r="E136" s="1"/>
      <c r="F136" s="4"/>
      <c r="G136" s="4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4"/>
      <c r="B137" s="3"/>
      <c r="C137" s="1"/>
      <c r="D137" s="1"/>
      <c r="E137" s="1"/>
      <c r="F137" s="4"/>
      <c r="G137" s="4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4"/>
      <c r="B138" s="3"/>
      <c r="C138" s="1"/>
      <c r="D138" s="1"/>
      <c r="E138" s="1"/>
      <c r="F138" s="4"/>
      <c r="G138" s="4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4"/>
      <c r="B139" s="3"/>
      <c r="C139" s="1"/>
      <c r="D139" s="1"/>
      <c r="E139" s="1"/>
      <c r="F139" s="4"/>
      <c r="G139" s="4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4"/>
      <c r="B140" s="3"/>
      <c r="C140" s="1"/>
      <c r="D140" s="1"/>
      <c r="E140" s="1"/>
      <c r="F140" s="4"/>
      <c r="G140" s="4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4"/>
      <c r="B141" s="3"/>
      <c r="C141" s="1"/>
      <c r="D141" s="1"/>
      <c r="E141" s="1"/>
      <c r="F141" s="4"/>
      <c r="G141" s="4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4"/>
      <c r="B142" s="3"/>
      <c r="C142" s="1"/>
      <c r="D142" s="1"/>
      <c r="E142" s="1"/>
      <c r="F142" s="4"/>
      <c r="G142" s="4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4"/>
      <c r="B143" s="3"/>
      <c r="C143" s="1"/>
      <c r="D143" s="1"/>
      <c r="E143" s="1"/>
      <c r="F143" s="4"/>
      <c r="G143" s="4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4"/>
      <c r="B144" s="3"/>
      <c r="C144" s="1"/>
      <c r="D144" s="1"/>
      <c r="E144" s="1"/>
      <c r="F144" s="4"/>
      <c r="G144" s="4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4"/>
      <c r="B145" s="3"/>
      <c r="C145" s="1"/>
      <c r="D145" s="1"/>
      <c r="E145" s="1"/>
      <c r="F145" s="4"/>
      <c r="G145" s="4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4"/>
      <c r="B146" s="3"/>
      <c r="C146" s="1"/>
      <c r="D146" s="1"/>
      <c r="E146" s="1"/>
      <c r="F146" s="4"/>
      <c r="G146" s="4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4"/>
      <c r="B147" s="3"/>
      <c r="C147" s="1"/>
      <c r="D147" s="1"/>
      <c r="E147" s="1"/>
      <c r="F147" s="4"/>
      <c r="G147" s="4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4"/>
      <c r="B148" s="3"/>
      <c r="C148" s="1"/>
      <c r="D148" s="1"/>
      <c r="E148" s="1"/>
      <c r="F148" s="4"/>
      <c r="G148" s="4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4"/>
      <c r="B149" s="3"/>
      <c r="C149" s="1"/>
      <c r="D149" s="1"/>
      <c r="E149" s="1"/>
      <c r="F149" s="4"/>
      <c r="G149" s="4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4"/>
      <c r="B150" s="3"/>
      <c r="C150" s="1"/>
      <c r="D150" s="1"/>
      <c r="E150" s="1"/>
      <c r="F150" s="4"/>
      <c r="G150" s="4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4"/>
      <c r="B151" s="3"/>
      <c r="C151" s="1"/>
      <c r="D151" s="1"/>
      <c r="E151" s="1"/>
      <c r="F151" s="4"/>
      <c r="G151" s="4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4"/>
      <c r="B152" s="3"/>
      <c r="C152" s="1"/>
      <c r="D152" s="1"/>
      <c r="E152" s="1"/>
      <c r="F152" s="4"/>
      <c r="G152" s="4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4"/>
      <c r="B153" s="3"/>
      <c r="C153" s="1"/>
      <c r="D153" s="1"/>
      <c r="E153" s="1"/>
      <c r="F153" s="4"/>
      <c r="G153" s="4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4"/>
      <c r="B154" s="3"/>
      <c r="C154" s="1"/>
      <c r="D154" s="1"/>
      <c r="E154" s="1"/>
      <c r="F154" s="4"/>
      <c r="G154" s="4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4"/>
      <c r="B155" s="3"/>
      <c r="C155" s="1"/>
      <c r="D155" s="1"/>
      <c r="E155" s="1"/>
      <c r="F155" s="4"/>
      <c r="G155" s="4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4"/>
      <c r="B156" s="3"/>
      <c r="C156" s="1"/>
      <c r="D156" s="1"/>
      <c r="E156" s="1"/>
      <c r="F156" s="4"/>
      <c r="G156" s="4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4"/>
      <c r="B157" s="3"/>
      <c r="C157" s="1"/>
      <c r="D157" s="1"/>
      <c r="E157" s="1"/>
      <c r="F157" s="4"/>
      <c r="G157" s="4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4"/>
      <c r="B158" s="3"/>
      <c r="C158" s="1"/>
      <c r="D158" s="1"/>
      <c r="E158" s="1"/>
      <c r="F158" s="4"/>
      <c r="G158" s="4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4"/>
      <c r="B159" s="3"/>
      <c r="C159" s="1"/>
      <c r="D159" s="1"/>
      <c r="E159" s="1"/>
      <c r="F159" s="4"/>
      <c r="G159" s="4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4"/>
      <c r="B160" s="3"/>
      <c r="C160" s="1"/>
      <c r="D160" s="1"/>
      <c r="E160" s="1"/>
      <c r="F160" s="4"/>
      <c r="G160" s="4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4"/>
      <c r="B161" s="3"/>
      <c r="C161" s="1"/>
      <c r="D161" s="1"/>
      <c r="E161" s="1"/>
      <c r="F161" s="4"/>
      <c r="G161" s="4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4"/>
      <c r="B162" s="3"/>
      <c r="C162" s="1"/>
      <c r="D162" s="1"/>
      <c r="E162" s="1"/>
      <c r="F162" s="4"/>
      <c r="G162" s="4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4"/>
      <c r="B163" s="3"/>
      <c r="C163" s="1"/>
      <c r="D163" s="1"/>
      <c r="E163" s="1"/>
      <c r="F163" s="4"/>
      <c r="G163" s="4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4"/>
      <c r="B164" s="3"/>
      <c r="C164" s="1"/>
      <c r="D164" s="1"/>
      <c r="E164" s="1"/>
      <c r="F164" s="4"/>
      <c r="G164" s="4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4"/>
      <c r="B165" s="3"/>
      <c r="C165" s="1"/>
      <c r="D165" s="1"/>
      <c r="E165" s="1"/>
      <c r="F165" s="4"/>
      <c r="G165" s="4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4"/>
      <c r="B166" s="3"/>
      <c r="C166" s="1"/>
      <c r="D166" s="1"/>
      <c r="E166" s="1"/>
      <c r="F166" s="4"/>
      <c r="G166" s="4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4"/>
      <c r="B167" s="3"/>
      <c r="C167" s="1"/>
      <c r="D167" s="1"/>
      <c r="E167" s="1"/>
      <c r="F167" s="4"/>
      <c r="G167" s="4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4"/>
      <c r="B168" s="3"/>
      <c r="C168" s="1"/>
      <c r="D168" s="1"/>
      <c r="E168" s="1"/>
      <c r="F168" s="4"/>
      <c r="G168" s="4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4"/>
      <c r="B169" s="3"/>
      <c r="C169" s="1"/>
      <c r="D169" s="1"/>
      <c r="E169" s="1"/>
      <c r="F169" s="4"/>
      <c r="G169" s="4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4"/>
      <c r="B170" s="3"/>
      <c r="C170" s="1"/>
      <c r="D170" s="1"/>
      <c r="E170" s="1"/>
      <c r="F170" s="4"/>
      <c r="G170" s="4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4"/>
      <c r="B171" s="3"/>
      <c r="C171" s="1"/>
      <c r="D171" s="1"/>
      <c r="E171" s="1"/>
      <c r="F171" s="4"/>
      <c r="G171" s="4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4"/>
      <c r="B172" s="3"/>
      <c r="C172" s="1"/>
      <c r="D172" s="1"/>
      <c r="E172" s="1"/>
      <c r="F172" s="4"/>
      <c r="G172" s="4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4"/>
      <c r="B173" s="3"/>
      <c r="C173" s="1"/>
      <c r="D173" s="1"/>
      <c r="E173" s="1"/>
      <c r="F173" s="4"/>
      <c r="G173" s="4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4"/>
      <c r="B174" s="3"/>
      <c r="C174" s="1"/>
      <c r="D174" s="1"/>
      <c r="E174" s="1"/>
      <c r="F174" s="4"/>
      <c r="G174" s="4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4"/>
      <c r="B175" s="3"/>
      <c r="C175" s="1"/>
      <c r="D175" s="1"/>
      <c r="E175" s="1"/>
      <c r="F175" s="4"/>
      <c r="G175" s="4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4"/>
      <c r="B176" s="3"/>
      <c r="C176" s="1"/>
      <c r="D176" s="1"/>
      <c r="E176" s="1"/>
      <c r="F176" s="4"/>
      <c r="G176" s="4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4"/>
      <c r="B177" s="3"/>
      <c r="C177" s="1"/>
      <c r="D177" s="1"/>
      <c r="E177" s="1"/>
      <c r="F177" s="4"/>
      <c r="G177" s="4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4"/>
      <c r="B178" s="3"/>
      <c r="C178" s="1"/>
      <c r="D178" s="1"/>
      <c r="E178" s="1"/>
      <c r="F178" s="4"/>
      <c r="G178" s="4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4"/>
      <c r="B179" s="3"/>
      <c r="C179" s="1"/>
      <c r="D179" s="1"/>
      <c r="E179" s="1"/>
      <c r="F179" s="4"/>
      <c r="G179" s="4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4"/>
      <c r="B180" s="3"/>
      <c r="C180" s="1"/>
      <c r="D180" s="1"/>
      <c r="E180" s="1"/>
      <c r="F180" s="4"/>
      <c r="G180" s="4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4"/>
      <c r="B181" s="3"/>
      <c r="C181" s="1"/>
      <c r="D181" s="1"/>
      <c r="E181" s="1"/>
      <c r="F181" s="4"/>
      <c r="G181" s="4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4"/>
      <c r="B182" s="3"/>
      <c r="C182" s="1"/>
      <c r="D182" s="1"/>
      <c r="E182" s="1"/>
      <c r="F182" s="4"/>
      <c r="G182" s="4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4"/>
      <c r="B183" s="3"/>
      <c r="C183" s="1"/>
      <c r="D183" s="1"/>
      <c r="E183" s="1"/>
      <c r="F183" s="4"/>
      <c r="G183" s="4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4"/>
      <c r="B184" s="3"/>
      <c r="C184" s="1"/>
      <c r="D184" s="1"/>
      <c r="E184" s="1"/>
      <c r="F184" s="4"/>
      <c r="G184" s="4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4"/>
      <c r="B185" s="3"/>
      <c r="C185" s="1"/>
      <c r="D185" s="1"/>
      <c r="E185" s="1"/>
      <c r="F185" s="4"/>
      <c r="G185" s="4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4"/>
      <c r="B186" s="3"/>
      <c r="C186" s="1"/>
      <c r="D186" s="1"/>
      <c r="E186" s="1"/>
      <c r="F186" s="4"/>
      <c r="G186" s="4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4"/>
      <c r="B187" s="3"/>
      <c r="C187" s="1"/>
      <c r="D187" s="1"/>
      <c r="E187" s="1"/>
      <c r="F187" s="4"/>
      <c r="G187" s="4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4"/>
      <c r="B188" s="3"/>
      <c r="C188" s="1"/>
      <c r="D188" s="1"/>
      <c r="E188" s="1"/>
      <c r="F188" s="4"/>
      <c r="G188" s="4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4"/>
      <c r="B189" s="3"/>
      <c r="C189" s="1"/>
      <c r="D189" s="1"/>
      <c r="E189" s="1"/>
      <c r="F189" s="4"/>
      <c r="G189" s="4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4"/>
      <c r="B190" s="3"/>
      <c r="C190" s="1"/>
      <c r="D190" s="1"/>
      <c r="E190" s="1"/>
      <c r="F190" s="4"/>
      <c r="G190" s="4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4"/>
      <c r="B191" s="3"/>
      <c r="C191" s="1"/>
      <c r="D191" s="1"/>
      <c r="E191" s="1"/>
      <c r="F191" s="4"/>
      <c r="G191" s="4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4"/>
      <c r="B192" s="3"/>
      <c r="C192" s="1"/>
      <c r="D192" s="1"/>
      <c r="E192" s="1"/>
      <c r="F192" s="4"/>
      <c r="G192" s="4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4"/>
      <c r="B193" s="3"/>
      <c r="C193" s="1"/>
      <c r="D193" s="1"/>
      <c r="E193" s="1"/>
      <c r="F193" s="4"/>
      <c r="G193" s="4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4"/>
      <c r="B194" s="3"/>
      <c r="C194" s="1"/>
      <c r="D194" s="1"/>
      <c r="E194" s="1"/>
      <c r="F194" s="4"/>
      <c r="G194" s="4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4"/>
      <c r="B195" s="3"/>
      <c r="C195" s="1"/>
      <c r="D195" s="1"/>
      <c r="E195" s="1"/>
      <c r="F195" s="4"/>
      <c r="G195" s="4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4"/>
      <c r="B196" s="3"/>
      <c r="C196" s="1"/>
      <c r="D196" s="1"/>
      <c r="E196" s="1"/>
      <c r="F196" s="4"/>
      <c r="G196" s="4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4"/>
      <c r="B197" s="3"/>
      <c r="C197" s="1"/>
      <c r="D197" s="1"/>
      <c r="E197" s="1"/>
      <c r="F197" s="4"/>
      <c r="G197" s="4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4"/>
      <c r="B198" s="3"/>
      <c r="C198" s="1"/>
      <c r="D198" s="1"/>
      <c r="E198" s="1"/>
      <c r="F198" s="4"/>
      <c r="G198" s="4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4"/>
      <c r="B199" s="3"/>
      <c r="C199" s="1"/>
      <c r="D199" s="1"/>
      <c r="E199" s="1"/>
      <c r="F199" s="4"/>
      <c r="G199" s="4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4"/>
      <c r="B200" s="3"/>
      <c r="C200" s="1"/>
      <c r="D200" s="1"/>
      <c r="E200" s="1"/>
      <c r="F200" s="4"/>
      <c r="G200" s="4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4"/>
      <c r="B201" s="3"/>
      <c r="C201" s="1"/>
      <c r="D201" s="1"/>
      <c r="E201" s="1"/>
      <c r="F201" s="4"/>
      <c r="G201" s="4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4"/>
      <c r="B202" s="3"/>
      <c r="C202" s="1"/>
      <c r="D202" s="1"/>
      <c r="E202" s="1"/>
      <c r="F202" s="4"/>
      <c r="G202" s="4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4"/>
      <c r="B203" s="3"/>
      <c r="C203" s="1"/>
      <c r="D203" s="1"/>
      <c r="E203" s="1"/>
      <c r="F203" s="4"/>
      <c r="G203" s="4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4"/>
      <c r="B204" s="3"/>
      <c r="C204" s="1"/>
      <c r="D204" s="1"/>
      <c r="E204" s="1"/>
      <c r="F204" s="4"/>
      <c r="G204" s="4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4"/>
      <c r="B205" s="3"/>
      <c r="C205" s="1"/>
      <c r="D205" s="1"/>
      <c r="E205" s="1"/>
      <c r="F205" s="4"/>
      <c r="G205" s="4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4"/>
      <c r="B206" s="3"/>
      <c r="C206" s="1"/>
      <c r="D206" s="1"/>
      <c r="E206" s="1"/>
      <c r="F206" s="4"/>
      <c r="G206" s="4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4"/>
      <c r="B207" s="3"/>
      <c r="C207" s="1"/>
      <c r="D207" s="1"/>
      <c r="E207" s="1"/>
      <c r="F207" s="4"/>
      <c r="G207" s="4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4"/>
      <c r="B208" s="3"/>
      <c r="C208" s="1"/>
      <c r="D208" s="1"/>
      <c r="E208" s="1"/>
      <c r="F208" s="4"/>
      <c r="G208" s="4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4"/>
      <c r="B209" s="3"/>
      <c r="C209" s="1"/>
      <c r="D209" s="1"/>
      <c r="E209" s="1"/>
      <c r="F209" s="4"/>
      <c r="G209" s="4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4"/>
      <c r="B210" s="3"/>
      <c r="C210" s="1"/>
      <c r="D210" s="1"/>
      <c r="E210" s="1"/>
      <c r="F210" s="4"/>
      <c r="G210" s="4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4"/>
      <c r="B211" s="3"/>
      <c r="C211" s="1"/>
      <c r="D211" s="1"/>
      <c r="E211" s="1"/>
      <c r="F211" s="4"/>
      <c r="G211" s="4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4"/>
      <c r="B212" s="3"/>
      <c r="C212" s="1"/>
      <c r="D212" s="1"/>
      <c r="E212" s="1"/>
      <c r="F212" s="4"/>
      <c r="G212" s="4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4"/>
      <c r="B213" s="3"/>
      <c r="C213" s="1"/>
      <c r="D213" s="1"/>
      <c r="E213" s="1"/>
      <c r="F213" s="4"/>
      <c r="G213" s="4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4"/>
      <c r="B214" s="3"/>
      <c r="C214" s="1"/>
      <c r="D214" s="1"/>
      <c r="E214" s="1"/>
      <c r="F214" s="4"/>
      <c r="G214" s="4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4"/>
      <c r="B215" s="3"/>
      <c r="C215" s="1"/>
      <c r="D215" s="1"/>
      <c r="E215" s="1"/>
      <c r="F215" s="4"/>
      <c r="G215" s="4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4"/>
      <c r="B216" s="3"/>
      <c r="C216" s="1"/>
      <c r="D216" s="1"/>
      <c r="E216" s="1"/>
      <c r="F216" s="4"/>
      <c r="G216" s="4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4"/>
      <c r="B217" s="3"/>
      <c r="C217" s="1"/>
      <c r="D217" s="1"/>
      <c r="E217" s="1"/>
      <c r="F217" s="4"/>
      <c r="G217" s="4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4"/>
      <c r="B218" s="3"/>
      <c r="C218" s="1"/>
      <c r="D218" s="1"/>
      <c r="E218" s="1"/>
      <c r="F218" s="4"/>
      <c r="G218" s="4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4"/>
      <c r="B219" s="3"/>
      <c r="C219" s="1"/>
      <c r="D219" s="1"/>
      <c r="E219" s="1"/>
      <c r="F219" s="4"/>
      <c r="G219" s="4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4"/>
      <c r="B220" s="3"/>
      <c r="C220" s="1"/>
      <c r="D220" s="1"/>
      <c r="E220" s="1"/>
      <c r="F220" s="4"/>
      <c r="G220" s="4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4"/>
      <c r="B221" s="3"/>
      <c r="C221" s="1"/>
      <c r="D221" s="1"/>
      <c r="E221" s="1"/>
      <c r="F221" s="4"/>
      <c r="G221" s="4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4"/>
      <c r="B222" s="3"/>
      <c r="C222" s="1"/>
      <c r="D222" s="1"/>
      <c r="E222" s="1"/>
      <c r="F222" s="4"/>
      <c r="G222" s="4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4"/>
      <c r="B223" s="3"/>
      <c r="C223" s="1"/>
      <c r="D223" s="1"/>
      <c r="E223" s="1"/>
      <c r="F223" s="4"/>
      <c r="G223" s="4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4"/>
      <c r="B224" s="3"/>
      <c r="C224" s="1"/>
      <c r="D224" s="1"/>
      <c r="E224" s="1"/>
      <c r="F224" s="4"/>
      <c r="G224" s="4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4"/>
      <c r="B225" s="3"/>
      <c r="C225" s="1"/>
      <c r="D225" s="1"/>
      <c r="E225" s="1"/>
      <c r="F225" s="4"/>
      <c r="G225" s="4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4"/>
      <c r="B226" s="3"/>
      <c r="C226" s="1"/>
      <c r="D226" s="1"/>
      <c r="E226" s="1"/>
      <c r="F226" s="4"/>
      <c r="G226" s="4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4"/>
      <c r="B227" s="3"/>
      <c r="C227" s="1"/>
      <c r="D227" s="1"/>
      <c r="E227" s="1"/>
      <c r="F227" s="4"/>
      <c r="G227" s="4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4"/>
      <c r="B228" s="3"/>
      <c r="C228" s="1"/>
      <c r="D228" s="1"/>
      <c r="E228" s="1"/>
      <c r="F228" s="4"/>
      <c r="G228" s="4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4"/>
      <c r="B229" s="3"/>
      <c r="C229" s="1"/>
      <c r="D229" s="1"/>
      <c r="E229" s="1"/>
      <c r="F229" s="4"/>
      <c r="G229" s="4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4"/>
      <c r="B230" s="3"/>
      <c r="C230" s="1"/>
      <c r="D230" s="1"/>
      <c r="E230" s="1"/>
      <c r="F230" s="4"/>
      <c r="G230" s="4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4"/>
      <c r="B231" s="3"/>
      <c r="C231" s="1"/>
      <c r="D231" s="1"/>
      <c r="E231" s="1"/>
      <c r="F231" s="4"/>
      <c r="G231" s="4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4"/>
      <c r="B232" s="3"/>
      <c r="C232" s="1"/>
      <c r="D232" s="1"/>
      <c r="E232" s="1"/>
      <c r="F232" s="4"/>
      <c r="G232" s="4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4"/>
      <c r="B233" s="3"/>
      <c r="C233" s="1"/>
      <c r="D233" s="1"/>
      <c r="E233" s="1"/>
      <c r="F233" s="4"/>
      <c r="G233" s="4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4"/>
      <c r="B234" s="3"/>
      <c r="C234" s="1"/>
      <c r="D234" s="1"/>
      <c r="E234" s="1"/>
      <c r="F234" s="4"/>
      <c r="G234" s="4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4"/>
      <c r="B235" s="3"/>
      <c r="C235" s="1"/>
      <c r="D235" s="1"/>
      <c r="E235" s="1"/>
      <c r="F235" s="4"/>
      <c r="G235" s="4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4"/>
      <c r="B236" s="3"/>
      <c r="C236" s="1"/>
      <c r="D236" s="1"/>
      <c r="E236" s="1"/>
      <c r="F236" s="4"/>
      <c r="G236" s="4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4"/>
      <c r="B237" s="3"/>
      <c r="C237" s="1"/>
      <c r="D237" s="1"/>
      <c r="E237" s="1"/>
      <c r="F237" s="4"/>
      <c r="G237" s="4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4"/>
      <c r="B238" s="3"/>
      <c r="C238" s="1"/>
      <c r="D238" s="1"/>
      <c r="E238" s="1"/>
      <c r="F238" s="4"/>
      <c r="G238" s="4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5"/>
    <row r="240" spans="1:21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9">
    <mergeCell ref="F10:F11"/>
    <mergeCell ref="G10:G11"/>
    <mergeCell ref="F2:G5"/>
    <mergeCell ref="A7:G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6"/>
  <sheetViews>
    <sheetView view="pageBreakPreview" zoomScale="60" zoomScaleNormal="100" workbookViewId="0">
      <selection activeCell="M17" sqref="M17"/>
    </sheetView>
  </sheetViews>
  <sheetFormatPr defaultColWidth="12.59765625" defaultRowHeight="15" customHeight="1" x14ac:dyDescent="0.25"/>
  <cols>
    <col min="1" max="1" width="6.5" customWidth="1"/>
    <col min="2" max="2" width="23.19921875" customWidth="1"/>
    <col min="3" max="3" width="47.3984375" customWidth="1"/>
    <col min="4" max="4" width="62" customWidth="1"/>
    <col min="5" max="22" width="7" customWidth="1"/>
    <col min="23" max="23" width="11" customWidth="1"/>
  </cols>
  <sheetData>
    <row r="1" spans="1:22" ht="21.75" customHeight="1" x14ac:dyDescent="0.3">
      <c r="A1" s="1"/>
      <c r="B1" s="212" t="s">
        <v>11</v>
      </c>
      <c r="C1" s="178"/>
      <c r="D1" s="17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6" x14ac:dyDescent="0.3">
      <c r="A3" s="213" t="s">
        <v>4</v>
      </c>
      <c r="B3" s="213" t="s">
        <v>12</v>
      </c>
      <c r="C3" s="213" t="s">
        <v>13</v>
      </c>
      <c r="D3" s="213" t="s">
        <v>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214"/>
      <c r="B4" s="214"/>
      <c r="C4" s="214"/>
      <c r="D4" s="2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5" customFormat="1" ht="15.6" x14ac:dyDescent="0.3">
      <c r="A5" s="11">
        <v>1</v>
      </c>
      <c r="B5" s="12" t="s">
        <v>24</v>
      </c>
      <c r="C5" s="37" t="s">
        <v>163</v>
      </c>
      <c r="D5" s="38" t="s">
        <v>164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11">
        <v>1</v>
      </c>
      <c r="B6" s="12" t="s">
        <v>24</v>
      </c>
      <c r="C6" s="37" t="s">
        <v>165</v>
      </c>
      <c r="D6" s="38" t="s">
        <v>166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123">
        <v>2</v>
      </c>
      <c r="B7" s="12" t="s">
        <v>15</v>
      </c>
      <c r="C7" s="12" t="s">
        <v>40</v>
      </c>
      <c r="D7" s="12" t="s">
        <v>73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123">
        <v>3</v>
      </c>
      <c r="B8" s="12" t="s">
        <v>16</v>
      </c>
      <c r="C8" s="12" t="s">
        <v>167</v>
      </c>
      <c r="D8" s="37" t="s">
        <v>168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7" customFormat="1" ht="31.2" x14ac:dyDescent="0.3">
      <c r="A9" s="11">
        <v>4</v>
      </c>
      <c r="B9" s="12" t="s">
        <v>17</v>
      </c>
      <c r="C9" s="37" t="s">
        <v>169</v>
      </c>
      <c r="D9" s="37" t="s">
        <v>170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31" customFormat="1" ht="15.6" x14ac:dyDescent="0.3">
      <c r="A10" s="11">
        <v>5</v>
      </c>
      <c r="B10" s="12" t="s">
        <v>18</v>
      </c>
      <c r="C10" s="13" t="s">
        <v>78</v>
      </c>
      <c r="D10" s="12" t="s">
        <v>105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1.2" x14ac:dyDescent="0.3">
      <c r="A11" s="123">
        <v>6</v>
      </c>
      <c r="B11" s="12" t="s">
        <v>18</v>
      </c>
      <c r="C11" s="13" t="s">
        <v>154</v>
      </c>
      <c r="D11" s="12" t="s">
        <v>155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6.8" x14ac:dyDescent="0.3">
      <c r="A12" s="123">
        <v>7</v>
      </c>
      <c r="B12" s="12" t="s">
        <v>18</v>
      </c>
      <c r="C12" s="12" t="s">
        <v>75</v>
      </c>
      <c r="D12" s="12" t="s">
        <v>150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6" x14ac:dyDescent="0.3">
      <c r="A13" s="11">
        <v>8</v>
      </c>
      <c r="B13" s="12" t="s">
        <v>18</v>
      </c>
      <c r="C13" s="9" t="s">
        <v>77</v>
      </c>
      <c r="D13" s="12" t="s">
        <v>141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10" customFormat="1" ht="31.2" x14ac:dyDescent="0.3">
      <c r="A14" s="11">
        <v>9</v>
      </c>
      <c r="B14" s="12" t="s">
        <v>18</v>
      </c>
      <c r="C14" s="9" t="s">
        <v>76</v>
      </c>
      <c r="D14" s="12" t="s">
        <v>106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1.2" x14ac:dyDescent="0.3">
      <c r="A15" s="8">
        <v>10</v>
      </c>
      <c r="B15" s="12" t="s">
        <v>18</v>
      </c>
      <c r="C15" s="12" t="s">
        <v>82</v>
      </c>
      <c r="D15" s="12" t="s">
        <v>107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7" customFormat="1" ht="34.200000000000003" customHeight="1" x14ac:dyDescent="0.3">
      <c r="A16" s="8">
        <v>11</v>
      </c>
      <c r="B16" s="12" t="s">
        <v>18</v>
      </c>
      <c r="C16" s="12" t="s">
        <v>215</v>
      </c>
      <c r="D16" s="12" t="s">
        <v>216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6" x14ac:dyDescent="0.3">
      <c r="A17" s="8">
        <v>12</v>
      </c>
      <c r="B17" s="12" t="s">
        <v>18</v>
      </c>
      <c r="C17" s="9" t="s">
        <v>74</v>
      </c>
      <c r="D17" s="12" t="s">
        <v>142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62.4" x14ac:dyDescent="0.3">
      <c r="A18" s="14">
        <v>13</v>
      </c>
      <c r="B18" s="12" t="s">
        <v>18</v>
      </c>
      <c r="C18" s="12" t="s">
        <v>143</v>
      </c>
      <c r="D18" s="12" t="s">
        <v>152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6" x14ac:dyDescent="0.3">
      <c r="A19" s="14">
        <v>14</v>
      </c>
      <c r="B19" s="12" t="s">
        <v>175</v>
      </c>
      <c r="C19" s="18" t="s">
        <v>220</v>
      </c>
      <c r="D19" s="18" t="s">
        <v>221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8">
        <v>15</v>
      </c>
      <c r="B20" s="12" t="s">
        <v>18</v>
      </c>
      <c r="C20" s="14" t="s">
        <v>151</v>
      </c>
      <c r="D20" s="12" t="s">
        <v>108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8">
        <v>16</v>
      </c>
      <c r="B21" s="12" t="s">
        <v>18</v>
      </c>
      <c r="C21" s="37" t="s">
        <v>173</v>
      </c>
      <c r="D21" s="37" t="s">
        <v>174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8">
        <v>17</v>
      </c>
      <c r="B22" s="12" t="s">
        <v>18</v>
      </c>
      <c r="C22" s="19" t="s">
        <v>171</v>
      </c>
      <c r="D22" s="18" t="s">
        <v>172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8">
        <v>18</v>
      </c>
      <c r="B23" s="12" t="s">
        <v>175</v>
      </c>
      <c r="C23" s="19" t="s">
        <v>176</v>
      </c>
      <c r="D23" s="18" t="s">
        <v>261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8">
        <v>19</v>
      </c>
      <c r="B24" s="18" t="s">
        <v>18</v>
      </c>
      <c r="C24" s="18" t="s">
        <v>165</v>
      </c>
      <c r="D24" s="18" t="s">
        <v>166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8">
        <v>20</v>
      </c>
      <c r="B25" s="18" t="s">
        <v>175</v>
      </c>
      <c r="C25" s="18" t="s">
        <v>214</v>
      </c>
      <c r="D25" s="18" t="s">
        <v>212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8">
        <v>21</v>
      </c>
      <c r="B26" s="18" t="s">
        <v>175</v>
      </c>
      <c r="C26" s="18" t="s">
        <v>224</v>
      </c>
      <c r="D26" s="18" t="s">
        <v>225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"/>
      <c r="B217" s="1"/>
      <c r="C217" s="1"/>
      <c r="D217" s="1"/>
    </row>
    <row r="218" spans="1:22" ht="15.75" customHeight="1" x14ac:dyDescent="0.3">
      <c r="A218" s="1"/>
      <c r="B218" s="1"/>
      <c r="C218" s="1"/>
      <c r="D218" s="1"/>
    </row>
    <row r="219" spans="1:22" ht="15.75" customHeight="1" x14ac:dyDescent="0.3">
      <c r="A219" s="1"/>
      <c r="B219" s="1"/>
      <c r="C219" s="1"/>
      <c r="D219" s="1"/>
    </row>
    <row r="220" spans="1:22" ht="15.75" customHeight="1" x14ac:dyDescent="0.25"/>
    <row r="221" spans="1:22" ht="15.75" customHeight="1" x14ac:dyDescent="0.25"/>
    <row r="222" spans="1:22" ht="15.75" customHeight="1" x14ac:dyDescent="0.25"/>
    <row r="223" spans="1:22" ht="15.75" customHeight="1" x14ac:dyDescent="0.25"/>
    <row r="224" spans="1:2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5">
    <mergeCell ref="B1:D1"/>
    <mergeCell ref="A3:A4"/>
    <mergeCell ref="B3:B4"/>
    <mergeCell ref="C3:C4"/>
    <mergeCell ref="D3:D4"/>
  </mergeCells>
  <pageMargins left="0.70866141732283472" right="0.70866141732283472" top="0.74803149606299213" bottom="0.74803149606299213" header="0" footer="0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topLeftCell="G1" zoomScale="115" zoomScaleNormal="100" zoomScaleSheetLayoutView="115" workbookViewId="0">
      <selection activeCell="H25" sqref="H25"/>
    </sheetView>
  </sheetViews>
  <sheetFormatPr defaultRowHeight="13.8" outlineLevelRow="1" x14ac:dyDescent="0.25"/>
  <cols>
    <col min="1" max="1" width="17.19921875" customWidth="1"/>
    <col min="6" max="6" width="12.5" bestFit="1" customWidth="1"/>
    <col min="7" max="10" width="13.59765625" bestFit="1" customWidth="1"/>
    <col min="11" max="11" width="12.3984375" bestFit="1" customWidth="1"/>
    <col min="12" max="12" width="12.5" bestFit="1" customWidth="1"/>
    <col min="14" max="14" width="13.5" bestFit="1" customWidth="1"/>
    <col min="16" max="16" width="13.5" bestFit="1" customWidth="1"/>
  </cols>
  <sheetData>
    <row r="1" spans="1:17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215" t="s">
        <v>192</v>
      </c>
      <c r="M1" s="215"/>
      <c r="N1" s="215"/>
    </row>
    <row r="2" spans="1:17" x14ac:dyDescent="0.25">
      <c r="A2" s="216" t="s">
        <v>193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7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7" x14ac:dyDescent="0.25">
      <c r="A4" s="41" t="s">
        <v>194</v>
      </c>
      <c r="B4" s="42" t="s">
        <v>132</v>
      </c>
      <c r="C4" s="42" t="s">
        <v>133</v>
      </c>
      <c r="D4" s="42" t="s">
        <v>195</v>
      </c>
      <c r="E4" s="42" t="s">
        <v>196</v>
      </c>
      <c r="F4" s="42" t="s">
        <v>158</v>
      </c>
      <c r="G4" s="42" t="s">
        <v>197</v>
      </c>
      <c r="H4" s="42" t="s">
        <v>198</v>
      </c>
      <c r="I4" s="42" t="s">
        <v>199</v>
      </c>
      <c r="J4" s="42" t="s">
        <v>200</v>
      </c>
      <c r="K4" s="42" t="s">
        <v>201</v>
      </c>
      <c r="L4" s="42" t="s">
        <v>202</v>
      </c>
      <c r="M4" s="42" t="s">
        <v>203</v>
      </c>
      <c r="N4" s="42" t="s">
        <v>204</v>
      </c>
    </row>
    <row r="5" spans="1:17" s="131" customFormat="1" ht="27.6" x14ac:dyDescent="0.25">
      <c r="A5" s="43" t="s">
        <v>205</v>
      </c>
      <c r="B5" s="170">
        <f>B9+B13</f>
        <v>0</v>
      </c>
      <c r="C5" s="170">
        <f t="shared" ref="C5:M5" si="0">C9+C13</f>
        <v>0</v>
      </c>
      <c r="D5" s="172">
        <f t="shared" si="0"/>
        <v>0</v>
      </c>
      <c r="E5" s="172">
        <f t="shared" si="0"/>
        <v>0</v>
      </c>
      <c r="F5" s="172">
        <f t="shared" si="0"/>
        <v>1530.2909999999999</v>
      </c>
      <c r="G5" s="172">
        <f t="shared" si="0"/>
        <v>9781.866</v>
      </c>
      <c r="H5" s="172">
        <f t="shared" si="0"/>
        <v>11240.5</v>
      </c>
      <c r="I5" s="172">
        <f t="shared" si="0"/>
        <v>14364.382</v>
      </c>
      <c r="J5" s="172">
        <f t="shared" si="0"/>
        <v>15130.879000000001</v>
      </c>
      <c r="K5" s="172">
        <f t="shared" si="0"/>
        <v>950.67100000000005</v>
      </c>
      <c r="L5" s="172">
        <f t="shared" si="0"/>
        <v>4676.2910000000002</v>
      </c>
      <c r="M5" s="172">
        <f t="shared" si="0"/>
        <v>0</v>
      </c>
      <c r="N5" s="172">
        <f>SUM(B5:M5)</f>
        <v>57674.879999999997</v>
      </c>
    </row>
    <row r="6" spans="1:17" s="131" customFormat="1" ht="55.2" x14ac:dyDescent="0.25">
      <c r="A6" s="43" t="s">
        <v>206</v>
      </c>
      <c r="B6" s="170">
        <f t="shared" ref="B6:M6" si="1">B10+B14</f>
        <v>0</v>
      </c>
      <c r="C6" s="170">
        <f t="shared" si="1"/>
        <v>0</v>
      </c>
      <c r="D6" s="172">
        <f t="shared" si="1"/>
        <v>0</v>
      </c>
      <c r="E6" s="172">
        <f t="shared" si="1"/>
        <v>0</v>
      </c>
      <c r="F6" s="172">
        <f t="shared" si="1"/>
        <v>359.14661000000001</v>
      </c>
      <c r="G6" s="172">
        <f t="shared" si="1"/>
        <v>2295.7261699999999</v>
      </c>
      <c r="H6" s="172">
        <f t="shared" si="1"/>
        <v>2638.0560399999995</v>
      </c>
      <c r="I6" s="172">
        <f t="shared" si="1"/>
        <v>3370.6632800000007</v>
      </c>
      <c r="J6" s="172">
        <f t="shared" si="1"/>
        <v>3550.5469600000001</v>
      </c>
      <c r="K6" s="172">
        <f t="shared" si="1"/>
        <v>223.11536999999998</v>
      </c>
      <c r="L6" s="172">
        <f t="shared" si="1"/>
        <v>1097.4889299999995</v>
      </c>
      <c r="M6" s="172">
        <f t="shared" si="1"/>
        <v>0</v>
      </c>
      <c r="N6" s="172">
        <f t="shared" ref="N6:N7" si="2">SUM(B6:M6)</f>
        <v>13534.743359999999</v>
      </c>
    </row>
    <row r="7" spans="1:17" s="131" customFormat="1" ht="82.8" x14ac:dyDescent="0.25">
      <c r="A7" s="43" t="s">
        <v>207</v>
      </c>
      <c r="B7" s="170">
        <f t="shared" ref="B7:M7" si="3">B11+B15</f>
        <v>0</v>
      </c>
      <c r="C7" s="170">
        <f t="shared" si="3"/>
        <v>0</v>
      </c>
      <c r="D7" s="172">
        <f t="shared" si="3"/>
        <v>0</v>
      </c>
      <c r="E7" s="172">
        <f t="shared" si="3"/>
        <v>0</v>
      </c>
      <c r="F7" s="172">
        <f t="shared" si="3"/>
        <v>0</v>
      </c>
      <c r="G7" s="172">
        <f t="shared" si="3"/>
        <v>0</v>
      </c>
      <c r="H7" s="172">
        <f t="shared" si="3"/>
        <v>0</v>
      </c>
      <c r="I7" s="172">
        <f t="shared" si="3"/>
        <v>0</v>
      </c>
      <c r="J7" s="172">
        <f t="shared" si="3"/>
        <v>0</v>
      </c>
      <c r="K7" s="172">
        <f t="shared" si="3"/>
        <v>0</v>
      </c>
      <c r="L7" s="172">
        <f t="shared" si="3"/>
        <v>0</v>
      </c>
      <c r="M7" s="172">
        <f t="shared" si="3"/>
        <v>0</v>
      </c>
      <c r="N7" s="172">
        <f t="shared" si="2"/>
        <v>0</v>
      </c>
    </row>
    <row r="8" spans="1:17" s="127" customFormat="1" x14ac:dyDescent="0.25">
      <c r="A8" s="125" t="s">
        <v>208</v>
      </c>
      <c r="B8" s="126">
        <f>SUM(B5:B7)</f>
        <v>0</v>
      </c>
      <c r="C8" s="126">
        <f t="shared" ref="C8:H8" si="4">SUM(C5:C7)</f>
        <v>0</v>
      </c>
      <c r="D8" s="173">
        <f t="shared" si="4"/>
        <v>0</v>
      </c>
      <c r="E8" s="173">
        <f t="shared" si="4"/>
        <v>0</v>
      </c>
      <c r="F8" s="174">
        <f t="shared" si="4"/>
        <v>1889.4376099999999</v>
      </c>
      <c r="G8" s="174">
        <f t="shared" si="4"/>
        <v>12077.59217</v>
      </c>
      <c r="H8" s="174">
        <f t="shared" si="4"/>
        <v>13878.556039999999</v>
      </c>
      <c r="I8" s="175">
        <f>SUM(I5:I7)</f>
        <v>17735.045279999998</v>
      </c>
      <c r="J8" s="175">
        <f>SUM(J5:J7)</f>
        <v>18681.42596</v>
      </c>
      <c r="K8" s="175">
        <f t="shared" ref="K8:L8" si="5">SUM(K5:K7)</f>
        <v>1173.78637</v>
      </c>
      <c r="L8" s="175">
        <f t="shared" si="5"/>
        <v>5773.7799299999997</v>
      </c>
      <c r="M8" s="175">
        <v>0</v>
      </c>
      <c r="N8" s="175">
        <f>SUM(B8:M8)</f>
        <v>71209.623359999998</v>
      </c>
    </row>
    <row r="9" spans="1:17" ht="27.6" hidden="1" outlineLevel="1" x14ac:dyDescent="0.25">
      <c r="A9" s="43" t="s">
        <v>205</v>
      </c>
      <c r="B9" s="44"/>
      <c r="C9" s="44"/>
      <c r="D9" s="44"/>
      <c r="E9" s="44"/>
      <c r="F9" s="44"/>
      <c r="G9" s="44"/>
      <c r="H9" s="44"/>
      <c r="I9" s="128">
        <v>4375.0200000000004</v>
      </c>
      <c r="J9" s="128">
        <v>4375.01</v>
      </c>
      <c r="K9" s="129"/>
      <c r="L9" s="129"/>
      <c r="M9" s="129"/>
      <c r="N9" s="128">
        <f>SUM(B9:M9)</f>
        <v>8750.0300000000007</v>
      </c>
    </row>
    <row r="10" spans="1:17" ht="55.2" hidden="1" outlineLevel="1" x14ac:dyDescent="0.25">
      <c r="A10" s="43" t="s">
        <v>206</v>
      </c>
      <c r="B10" s="44"/>
      <c r="C10" s="44"/>
      <c r="D10" s="44"/>
      <c r="E10" s="44"/>
      <c r="F10" s="44"/>
      <c r="G10" s="44"/>
      <c r="H10" s="44"/>
      <c r="I10" s="129">
        <v>1026.24</v>
      </c>
      <c r="J10" s="129">
        <v>1026.23</v>
      </c>
      <c r="K10" s="129"/>
      <c r="L10" s="129"/>
      <c r="M10" s="129"/>
      <c r="N10" s="128">
        <f t="shared" ref="N10:N12" si="6">SUM(B10:M10)</f>
        <v>2052.4700000000003</v>
      </c>
    </row>
    <row r="11" spans="1:17" ht="82.8" hidden="1" outlineLevel="1" x14ac:dyDescent="0.25">
      <c r="A11" s="43" t="s">
        <v>207</v>
      </c>
      <c r="B11" s="44"/>
      <c r="C11" s="44"/>
      <c r="D11" s="44"/>
      <c r="E11" s="44"/>
      <c r="F11" s="44"/>
      <c r="G11" s="44"/>
      <c r="H11" s="44"/>
      <c r="I11" s="129"/>
      <c r="J11" s="129"/>
      <c r="K11" s="129"/>
      <c r="L11" s="129"/>
      <c r="M11" s="129"/>
      <c r="N11" s="128">
        <f t="shared" si="6"/>
        <v>0</v>
      </c>
    </row>
    <row r="12" spans="1:17" s="127" customFormat="1" hidden="1" outlineLevel="1" x14ac:dyDescent="0.25">
      <c r="A12" s="125" t="s">
        <v>208</v>
      </c>
      <c r="B12" s="126">
        <f>SUM(B9:B11)</f>
        <v>0</v>
      </c>
      <c r="C12" s="126">
        <f t="shared" ref="C12:H12" si="7">SUM(C9:C11)</f>
        <v>0</v>
      </c>
      <c r="D12" s="126">
        <f t="shared" si="7"/>
        <v>0</v>
      </c>
      <c r="E12" s="126">
        <f t="shared" si="7"/>
        <v>0</v>
      </c>
      <c r="F12" s="126">
        <f t="shared" si="7"/>
        <v>0</v>
      </c>
      <c r="G12" s="126">
        <f t="shared" si="7"/>
        <v>0</v>
      </c>
      <c r="H12" s="126">
        <f t="shared" si="7"/>
        <v>0</v>
      </c>
      <c r="I12" s="130">
        <f>SUM(I9:I11)</f>
        <v>5401.26</v>
      </c>
      <c r="J12" s="130">
        <f>SUM(J9:J11)</f>
        <v>5401.24</v>
      </c>
      <c r="K12" s="130">
        <v>0</v>
      </c>
      <c r="L12" s="130">
        <v>0</v>
      </c>
      <c r="M12" s="130">
        <v>0</v>
      </c>
      <c r="N12" s="130">
        <f t="shared" si="6"/>
        <v>10802.5</v>
      </c>
    </row>
    <row r="13" spans="1:17" s="131" customFormat="1" ht="27.6" hidden="1" outlineLevel="1" x14ac:dyDescent="0.25">
      <c r="A13" s="139" t="s">
        <v>205</v>
      </c>
      <c r="B13" s="140"/>
      <c r="C13" s="140"/>
      <c r="D13" s="140"/>
      <c r="E13" s="140"/>
      <c r="F13" s="140">
        <f>ROUND(F16*$N$13/$N$16,3)</f>
        <v>1530.2909999999999</v>
      </c>
      <c r="G13" s="140">
        <f t="shared" ref="G13:L13" si="8">ROUND(G16*$N$13/$N$16,3)</f>
        <v>9781.866</v>
      </c>
      <c r="H13" s="140">
        <f t="shared" si="8"/>
        <v>11240.5</v>
      </c>
      <c r="I13" s="140">
        <f t="shared" si="8"/>
        <v>9989.3619999999992</v>
      </c>
      <c r="J13" s="140">
        <f t="shared" si="8"/>
        <v>10755.869000000001</v>
      </c>
      <c r="K13" s="140">
        <f t="shared" si="8"/>
        <v>950.67100000000005</v>
      </c>
      <c r="L13" s="140">
        <f t="shared" si="8"/>
        <v>4676.2910000000002</v>
      </c>
      <c r="M13" s="141"/>
      <c r="N13" s="142">
        <v>48924.85</v>
      </c>
      <c r="O13" s="143" t="s">
        <v>278</v>
      </c>
      <c r="P13" s="144">
        <f>SUM(F13:M13)</f>
        <v>48924.85</v>
      </c>
    </row>
    <row r="14" spans="1:17" s="131" customFormat="1" ht="55.2" hidden="1" outlineLevel="1" x14ac:dyDescent="0.25">
      <c r="A14" s="139" t="s">
        <v>206</v>
      </c>
      <c r="B14" s="140"/>
      <c r="C14" s="140"/>
      <c r="D14" s="140"/>
      <c r="E14" s="140"/>
      <c r="F14" s="140">
        <f>F16-F13</f>
        <v>359.14661000000001</v>
      </c>
      <c r="G14" s="140">
        <f t="shared" ref="G14:L14" si="9">G16-G13</f>
        <v>2295.7261699999999</v>
      </c>
      <c r="H14" s="140">
        <f t="shared" si="9"/>
        <v>2638.0560399999995</v>
      </c>
      <c r="I14" s="140">
        <f t="shared" si="9"/>
        <v>2344.4232800000009</v>
      </c>
      <c r="J14" s="140">
        <f t="shared" si="9"/>
        <v>2524.3169600000001</v>
      </c>
      <c r="K14" s="140">
        <f t="shared" si="9"/>
        <v>223.11536999999998</v>
      </c>
      <c r="L14" s="140">
        <f t="shared" si="9"/>
        <v>1097.4889299999995</v>
      </c>
      <c r="M14" s="141"/>
      <c r="N14" s="142">
        <f>11476.23264+6.04071</f>
        <v>11482.273349999999</v>
      </c>
      <c r="O14" s="143" t="s">
        <v>278</v>
      </c>
      <c r="P14" s="144">
        <f>SUM(F14:M14)</f>
        <v>11482.273359999999</v>
      </c>
      <c r="Q14" s="145" t="s">
        <v>278</v>
      </c>
    </row>
    <row r="15" spans="1:17" s="131" customFormat="1" ht="82.8" hidden="1" outlineLevel="1" x14ac:dyDescent="0.25">
      <c r="A15" s="139" t="s">
        <v>207</v>
      </c>
      <c r="B15" s="140"/>
      <c r="C15" s="140"/>
      <c r="D15" s="140"/>
      <c r="E15" s="140"/>
      <c r="F15" s="140">
        <f>F16*N15/N16</f>
        <v>0</v>
      </c>
      <c r="G15" s="140">
        <f>G16*N15/N16</f>
        <v>0</v>
      </c>
      <c r="H15" s="140">
        <f>H16*N15/N16</f>
        <v>0</v>
      </c>
      <c r="I15" s="140">
        <f>I16*N15/N16</f>
        <v>0</v>
      </c>
      <c r="J15" s="140">
        <f>J16*N15/N16</f>
        <v>0</v>
      </c>
      <c r="K15" s="140">
        <f>K16*N15/N16</f>
        <v>0</v>
      </c>
      <c r="L15" s="140">
        <f>L16*N15/N16</f>
        <v>0</v>
      </c>
      <c r="M15" s="141"/>
      <c r="N15" s="142">
        <v>0</v>
      </c>
      <c r="O15" s="143" t="s">
        <v>278</v>
      </c>
      <c r="P15" s="144">
        <f t="shared" ref="P15" si="10">SUM(F15:M15)</f>
        <v>0</v>
      </c>
    </row>
    <row r="16" spans="1:17" s="131" customFormat="1" hidden="1" outlineLevel="1" x14ac:dyDescent="0.25">
      <c r="A16" s="125" t="s">
        <v>208</v>
      </c>
      <c r="B16" s="146">
        <f>SUM(B13:B15)</f>
        <v>0</v>
      </c>
      <c r="C16" s="146">
        <f t="shared" ref="C16:E16" si="11">SUM(C13:C15)</f>
        <v>0</v>
      </c>
      <c r="D16" s="146">
        <f t="shared" si="11"/>
        <v>0</v>
      </c>
      <c r="E16" s="146">
        <f t="shared" si="11"/>
        <v>0</v>
      </c>
      <c r="F16" s="146">
        <v>1889.4376099999999</v>
      </c>
      <c r="G16" s="146">
        <v>12077.59217</v>
      </c>
      <c r="H16" s="146">
        <v>13878.556039999999</v>
      </c>
      <c r="I16" s="146">
        <v>12333.78528</v>
      </c>
      <c r="J16" s="146">
        <v>13280.185960000001</v>
      </c>
      <c r="K16" s="146">
        <v>1173.78637</v>
      </c>
      <c r="L16" s="146">
        <v>5773.7799299999997</v>
      </c>
      <c r="M16" s="147" t="s">
        <v>278</v>
      </c>
      <c r="N16" s="148">
        <f>SUM(N13:N15)</f>
        <v>60407.123349999994</v>
      </c>
      <c r="O16" s="149" t="s">
        <v>278</v>
      </c>
      <c r="P16" s="144">
        <f>SUM(F16:M16)</f>
        <v>60407.123360000005</v>
      </c>
    </row>
    <row r="17" spans="6:12" hidden="1" outlineLevel="1" x14ac:dyDescent="0.25"/>
    <row r="18" spans="6:12" hidden="1" outlineLevel="1" x14ac:dyDescent="0.25"/>
    <row r="19" spans="6:12" hidden="1" outlineLevel="1" x14ac:dyDescent="0.25">
      <c r="F19" s="171">
        <f>F13/F16</f>
        <v>0.80991877789497368</v>
      </c>
      <c r="G19" s="171">
        <f t="shared" ref="G19:L19" si="12">G13/G16</f>
        <v>0.80991855514856315</v>
      </c>
      <c r="H19" s="171">
        <f t="shared" si="12"/>
        <v>0.8099185511520981</v>
      </c>
      <c r="I19" s="171">
        <f t="shared" si="12"/>
        <v>0.80991859135073241</v>
      </c>
      <c r="J19" s="171">
        <f t="shared" si="12"/>
        <v>0.8099185532790536</v>
      </c>
      <c r="K19" s="171">
        <f t="shared" si="12"/>
        <v>0.80991824773020671</v>
      </c>
      <c r="L19" s="171">
        <f t="shared" si="12"/>
        <v>0.80991846878375917</v>
      </c>
    </row>
    <row r="20" spans="6:12" collapsed="1" x14ac:dyDescent="0.25"/>
  </sheetData>
  <mergeCells count="2">
    <mergeCell ref="L1:N1"/>
    <mergeCell ref="A2:N2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60" zoomScaleNormal="70" workbookViewId="0">
      <selection activeCell="A3" sqref="A3:A4"/>
    </sheetView>
  </sheetViews>
  <sheetFormatPr defaultRowHeight="13.8" x14ac:dyDescent="0.25"/>
  <cols>
    <col min="1" max="1" width="26.19921875" customWidth="1"/>
    <col min="2" max="2" width="30.59765625" customWidth="1"/>
    <col min="3" max="3" width="29" customWidth="1"/>
    <col min="4" max="4" width="30.09765625" customWidth="1"/>
    <col min="5" max="5" width="26.8984375" customWidth="1"/>
    <col min="6" max="6" width="28.3984375" customWidth="1"/>
    <col min="7" max="7" width="28.8984375" customWidth="1"/>
  </cols>
  <sheetData>
    <row r="1" spans="1:8" x14ac:dyDescent="0.25">
      <c r="A1" s="217"/>
      <c r="B1" s="218"/>
      <c r="C1" s="218"/>
      <c r="D1" s="218"/>
    </row>
    <row r="2" spans="1:8" ht="40.5" customHeight="1" x14ac:dyDescent="0.3">
      <c r="A2" s="219" t="s">
        <v>191</v>
      </c>
      <c r="B2" s="219"/>
      <c r="C2" s="219"/>
      <c r="D2" s="219"/>
      <c r="E2" s="219"/>
      <c r="F2" s="219"/>
      <c r="G2" s="219"/>
      <c r="H2" s="20"/>
    </row>
    <row r="3" spans="1:8" ht="17.399999999999999" x14ac:dyDescent="0.3">
      <c r="A3" s="220" t="s">
        <v>111</v>
      </c>
      <c r="B3" s="222" t="s">
        <v>109</v>
      </c>
      <c r="C3" s="222"/>
      <c r="D3" s="222"/>
      <c r="E3" s="220" t="s">
        <v>156</v>
      </c>
      <c r="F3" s="220" t="s">
        <v>112</v>
      </c>
      <c r="G3" s="223" t="s">
        <v>110</v>
      </c>
      <c r="H3" s="20"/>
    </row>
    <row r="4" spans="1:8" ht="162" x14ac:dyDescent="0.3">
      <c r="A4" s="221"/>
      <c r="B4" s="124" t="s">
        <v>262</v>
      </c>
      <c r="C4" s="124" t="s">
        <v>263</v>
      </c>
      <c r="D4" s="124" t="s">
        <v>264</v>
      </c>
      <c r="E4" s="221"/>
      <c r="F4" s="221"/>
      <c r="G4" s="224"/>
      <c r="H4" s="20"/>
    </row>
    <row r="5" spans="1:8" ht="396" x14ac:dyDescent="0.3">
      <c r="A5" s="21" t="s">
        <v>178</v>
      </c>
      <c r="B5" s="22" t="s">
        <v>179</v>
      </c>
      <c r="C5" s="22" t="s">
        <v>180</v>
      </c>
      <c r="D5" s="22" t="s">
        <v>181</v>
      </c>
      <c r="E5" s="23" t="s">
        <v>190</v>
      </c>
      <c r="F5" s="23"/>
      <c r="G5" s="23"/>
      <c r="H5" s="20"/>
    </row>
    <row r="6" spans="1:8" ht="18" x14ac:dyDescent="0.35">
      <c r="A6" s="24"/>
      <c r="B6" s="24"/>
      <c r="C6" s="24"/>
      <c r="D6" s="24"/>
      <c r="E6" s="23"/>
      <c r="F6" s="23"/>
      <c r="G6" s="23"/>
      <c r="H6" s="20"/>
    </row>
    <row r="7" spans="1:8" ht="18" x14ac:dyDescent="0.35">
      <c r="A7" s="24"/>
      <c r="B7" s="24"/>
      <c r="C7" s="24"/>
      <c r="D7" s="24"/>
      <c r="E7" s="23"/>
      <c r="F7" s="25"/>
      <c r="G7" s="25"/>
      <c r="H7" s="20"/>
    </row>
    <row r="8" spans="1:8" ht="18" x14ac:dyDescent="0.35">
      <c r="A8" s="24"/>
      <c r="B8" s="24"/>
      <c r="C8" s="24"/>
      <c r="D8" s="24"/>
      <c r="E8" s="24"/>
      <c r="F8" s="24"/>
      <c r="G8" s="24"/>
      <c r="H8" s="20"/>
    </row>
    <row r="9" spans="1:8" ht="18" x14ac:dyDescent="0.35">
      <c r="A9" s="24"/>
      <c r="B9" s="24"/>
      <c r="C9" s="24"/>
      <c r="D9" s="24"/>
      <c r="E9" s="24"/>
      <c r="F9" s="24"/>
      <c r="G9" s="24"/>
      <c r="H9" s="20"/>
    </row>
    <row r="10" spans="1:8" ht="18" x14ac:dyDescent="0.35">
      <c r="A10" s="24"/>
      <c r="B10" s="24"/>
      <c r="C10" s="24"/>
      <c r="D10" s="24"/>
      <c r="E10" s="24"/>
      <c r="F10" s="24"/>
      <c r="G10" s="24"/>
      <c r="H10" s="20"/>
    </row>
    <row r="11" spans="1:8" ht="18" x14ac:dyDescent="0.35">
      <c r="A11" s="24"/>
      <c r="B11" s="24"/>
      <c r="C11" s="24"/>
      <c r="D11" s="24"/>
      <c r="E11" s="24"/>
      <c r="F11" s="24"/>
      <c r="G11" s="24"/>
      <c r="H11" s="20"/>
    </row>
    <row r="12" spans="1:8" ht="18" x14ac:dyDescent="0.35">
      <c r="A12" s="24"/>
      <c r="B12" s="24"/>
      <c r="C12" s="24"/>
      <c r="D12" s="24"/>
      <c r="E12" s="24"/>
      <c r="F12" s="24"/>
      <c r="G12" s="24"/>
      <c r="H12" s="20"/>
    </row>
    <row r="13" spans="1:8" ht="18" x14ac:dyDescent="0.35">
      <c r="A13" s="24"/>
      <c r="B13" s="24"/>
      <c r="C13" s="24"/>
      <c r="D13" s="24"/>
      <c r="E13" s="24"/>
      <c r="F13" s="24"/>
      <c r="G13" s="24"/>
      <c r="H13" s="20"/>
    </row>
    <row r="14" spans="1:8" ht="18" x14ac:dyDescent="0.35">
      <c r="A14" s="24"/>
      <c r="B14" s="24"/>
      <c r="C14" s="24"/>
      <c r="D14" s="24"/>
      <c r="E14" s="24"/>
      <c r="F14" s="24"/>
      <c r="G14" s="24"/>
      <c r="H14" s="20"/>
    </row>
    <row r="15" spans="1:8" ht="18" x14ac:dyDescent="0.35">
      <c r="A15" s="24"/>
      <c r="B15" s="24"/>
      <c r="C15" s="24"/>
      <c r="D15" s="24"/>
      <c r="E15" s="24"/>
      <c r="F15" s="24"/>
      <c r="G15" s="24"/>
      <c r="H15" s="20"/>
    </row>
    <row r="16" spans="1:8" ht="18" x14ac:dyDescent="0.35">
      <c r="A16" s="24"/>
      <c r="B16" s="24"/>
      <c r="C16" s="24"/>
      <c r="D16" s="24"/>
      <c r="E16" s="24"/>
      <c r="F16" s="24"/>
      <c r="G16" s="24"/>
      <c r="H16" s="20"/>
    </row>
    <row r="17" spans="1:8" ht="18" x14ac:dyDescent="0.35">
      <c r="A17" s="24"/>
      <c r="B17" s="24"/>
      <c r="C17" s="24"/>
      <c r="D17" s="24"/>
      <c r="E17" s="24"/>
      <c r="F17" s="24"/>
      <c r="G17" s="24"/>
      <c r="H17" s="20"/>
    </row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="60" zoomScaleNormal="100" workbookViewId="0">
      <selection activeCell="A10" sqref="A10"/>
    </sheetView>
  </sheetViews>
  <sheetFormatPr defaultRowHeight="13.8" x14ac:dyDescent="0.25"/>
  <cols>
    <col min="1" max="1" width="16" customWidth="1"/>
    <col min="2" max="2" width="59.69921875" customWidth="1"/>
    <col min="3" max="3" width="23.09765625" customWidth="1"/>
  </cols>
  <sheetData>
    <row r="1" spans="1:3" ht="57.75" customHeight="1" x14ac:dyDescent="0.25">
      <c r="A1" s="225" t="s">
        <v>210</v>
      </c>
      <c r="B1" s="225"/>
      <c r="C1" s="225"/>
    </row>
    <row r="2" spans="1:3" s="46" customFormat="1" ht="57.75" customHeight="1" x14ac:dyDescent="0.25">
      <c r="A2" s="47"/>
      <c r="B2" s="47"/>
      <c r="C2" s="47"/>
    </row>
    <row r="3" spans="1:3" ht="36" x14ac:dyDescent="0.25">
      <c r="A3" s="29" t="s">
        <v>130</v>
      </c>
      <c r="B3" s="29" t="s">
        <v>131</v>
      </c>
      <c r="C3" s="29" t="s">
        <v>139</v>
      </c>
    </row>
    <row r="4" spans="1:3" ht="59.25" customHeight="1" x14ac:dyDescent="0.25">
      <c r="A4" s="29" t="s">
        <v>132</v>
      </c>
      <c r="B4" s="29" t="s">
        <v>140</v>
      </c>
      <c r="C4" s="29"/>
    </row>
    <row r="5" spans="1:3" ht="60.75" customHeight="1" x14ac:dyDescent="0.25">
      <c r="A5" s="29" t="s">
        <v>133</v>
      </c>
      <c r="B5" s="29" t="s">
        <v>134</v>
      </c>
      <c r="C5" s="29"/>
    </row>
    <row r="6" spans="1:3" ht="36.75" customHeight="1" x14ac:dyDescent="0.25">
      <c r="A6" s="29" t="s">
        <v>157</v>
      </c>
      <c r="B6" s="30" t="s">
        <v>135</v>
      </c>
      <c r="C6" s="29"/>
    </row>
    <row r="7" spans="1:3" ht="72" x14ac:dyDescent="0.25">
      <c r="A7" s="29" t="s">
        <v>157</v>
      </c>
      <c r="B7" s="29" t="s">
        <v>136</v>
      </c>
      <c r="C7" s="29"/>
    </row>
    <row r="8" spans="1:3" ht="54" x14ac:dyDescent="0.25">
      <c r="A8" s="29" t="s">
        <v>265</v>
      </c>
      <c r="B8" s="29" t="s">
        <v>137</v>
      </c>
      <c r="C8" s="29"/>
    </row>
    <row r="9" spans="1:3" ht="54" x14ac:dyDescent="0.25">
      <c r="A9" s="29" t="s">
        <v>266</v>
      </c>
      <c r="B9" s="29" t="s">
        <v>138</v>
      </c>
      <c r="C9" s="29"/>
    </row>
    <row r="10" spans="1:3" ht="18" x14ac:dyDescent="0.25">
      <c r="A10" s="28"/>
    </row>
  </sheetData>
  <mergeCells count="1">
    <mergeCell ref="A1:C1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60" zoomScaleNormal="100" workbookViewId="0">
      <selection activeCell="D8" sqref="D8"/>
    </sheetView>
  </sheetViews>
  <sheetFormatPr defaultRowHeight="13.8" x14ac:dyDescent="0.25"/>
  <cols>
    <col min="1" max="1" width="6" customWidth="1"/>
    <col min="2" max="2" width="25" customWidth="1"/>
    <col min="3" max="3" width="31.3984375" customWidth="1"/>
    <col min="4" max="4" width="24.59765625" customWidth="1"/>
    <col min="5" max="5" width="39.69921875" customWidth="1"/>
  </cols>
  <sheetData>
    <row r="1" spans="1:5" ht="60.75" customHeight="1" x14ac:dyDescent="0.3">
      <c r="A1" s="26"/>
      <c r="B1" s="226" t="s">
        <v>209</v>
      </c>
      <c r="C1" s="226"/>
      <c r="D1" s="226"/>
      <c r="E1" s="226"/>
    </row>
    <row r="2" spans="1:5" s="46" customFormat="1" ht="32.25" customHeight="1" x14ac:dyDescent="0.3">
      <c r="A2" s="117"/>
      <c r="B2" s="118"/>
      <c r="C2" s="118"/>
      <c r="D2" s="118"/>
      <c r="E2" s="118"/>
    </row>
    <row r="3" spans="1:5" ht="15.6" x14ac:dyDescent="0.3">
      <c r="A3" s="119" t="s">
        <v>113</v>
      </c>
      <c r="B3" s="27" t="s">
        <v>114</v>
      </c>
      <c r="C3" s="27" t="s">
        <v>115</v>
      </c>
      <c r="D3" s="27" t="s">
        <v>116</v>
      </c>
      <c r="E3" s="27" t="s">
        <v>117</v>
      </c>
    </row>
    <row r="4" spans="1:5" ht="54.75" customHeight="1" x14ac:dyDescent="0.25">
      <c r="A4" s="121">
        <v>1</v>
      </c>
      <c r="B4" s="119" t="s">
        <v>118</v>
      </c>
      <c r="C4" s="119" t="s">
        <v>213</v>
      </c>
      <c r="D4" s="119" t="s">
        <v>268</v>
      </c>
      <c r="E4" s="119" t="s">
        <v>159</v>
      </c>
    </row>
    <row r="5" spans="1:5" ht="58.5" customHeight="1" x14ac:dyDescent="0.25">
      <c r="A5" s="121">
        <v>2</v>
      </c>
      <c r="B5" s="119" t="s">
        <v>119</v>
      </c>
      <c r="C5" s="119" t="s">
        <v>120</v>
      </c>
      <c r="D5" s="119" t="s">
        <v>196</v>
      </c>
      <c r="E5" s="119" t="s">
        <v>160</v>
      </c>
    </row>
    <row r="6" spans="1:5" ht="61.5" customHeight="1" x14ac:dyDescent="0.25">
      <c r="A6" s="121">
        <v>3</v>
      </c>
      <c r="B6" s="119" t="s">
        <v>121</v>
      </c>
      <c r="C6" s="119" t="s">
        <v>122</v>
      </c>
      <c r="D6" s="119" t="s">
        <v>269</v>
      </c>
      <c r="E6" s="119" t="s">
        <v>123</v>
      </c>
    </row>
    <row r="7" spans="1:5" ht="64.5" customHeight="1" x14ac:dyDescent="0.25">
      <c r="A7" s="121">
        <v>4</v>
      </c>
      <c r="B7" s="119" t="s">
        <v>161</v>
      </c>
      <c r="C7" s="119" t="s">
        <v>124</v>
      </c>
      <c r="D7" s="120" t="s">
        <v>272</v>
      </c>
      <c r="E7" s="119" t="s">
        <v>125</v>
      </c>
    </row>
    <row r="8" spans="1:5" ht="102.75" customHeight="1" x14ac:dyDescent="0.25">
      <c r="A8" s="121">
        <v>5</v>
      </c>
      <c r="B8" s="119" t="s">
        <v>126</v>
      </c>
      <c r="C8" s="120" t="s">
        <v>124</v>
      </c>
      <c r="D8" s="120" t="s">
        <v>271</v>
      </c>
      <c r="E8" s="119" t="s">
        <v>267</v>
      </c>
    </row>
    <row r="9" spans="1:5" ht="93" customHeight="1" x14ac:dyDescent="0.25">
      <c r="A9" s="121">
        <v>6</v>
      </c>
      <c r="B9" s="119" t="s">
        <v>127</v>
      </c>
      <c r="C9" s="119" t="s">
        <v>128</v>
      </c>
      <c r="D9" s="122" t="s">
        <v>270</v>
      </c>
      <c r="E9" s="119" t="s">
        <v>129</v>
      </c>
    </row>
  </sheetData>
  <mergeCells count="1">
    <mergeCell ref="B1:E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Титульный лист</vt:lpstr>
      <vt:lpstr>План мероприятий</vt:lpstr>
      <vt:lpstr>Команда проекта</vt:lpstr>
      <vt:lpstr>План кассового освоения </vt:lpstr>
      <vt:lpstr>Организация учебного процесса</vt:lpstr>
      <vt:lpstr>График заседания штаба </vt:lpstr>
      <vt:lpstr>План работы со СМИ</vt:lpstr>
      <vt:lpstr>'График заседания штаба '!Область_печати</vt:lpstr>
      <vt:lpstr>'Организация учебного процесса'!Область_печати</vt:lpstr>
      <vt:lpstr>'План мероприятий'!Область_печати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Demeteva_TS</cp:lastModifiedBy>
  <cp:lastPrinted>2024-01-22T13:14:14Z</cp:lastPrinted>
  <dcterms:created xsi:type="dcterms:W3CDTF">2015-06-05T18:19:34Z</dcterms:created>
  <dcterms:modified xsi:type="dcterms:W3CDTF">2024-01-30T07:23:54Z</dcterms:modified>
</cp:coreProperties>
</file>